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115" windowHeight="7830" activeTab="1"/>
  </bookViews>
  <sheets>
    <sheet name="отет 2014 (содержание)" sheetId="3" r:id="rId1"/>
    <sheet name="отчет 2014" sheetId="2" r:id="rId2"/>
    <sheet name="план 2015" sheetId="1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I14" i="2" l="1"/>
  <c r="E22" i="3" l="1"/>
  <c r="F21" i="3"/>
  <c r="F23" i="3" s="1"/>
  <c r="E21" i="3"/>
  <c r="C20" i="3"/>
  <c r="G20" i="3" s="1"/>
  <c r="E19" i="3"/>
  <c r="C19" i="3"/>
  <c r="G19" i="3" s="1"/>
  <c r="C18" i="3"/>
  <c r="G18" i="3" s="1"/>
  <c r="E17" i="3"/>
  <c r="C17" i="3"/>
  <c r="G17" i="3" s="1"/>
  <c r="C16" i="3"/>
  <c r="G16" i="3" s="1"/>
  <c r="G15" i="3"/>
  <c r="G13" i="3"/>
  <c r="F13" i="3"/>
  <c r="F14" i="3" s="1"/>
  <c r="E13" i="3"/>
  <c r="C13" i="3"/>
  <c r="C14" i="3" s="1"/>
  <c r="E14" i="3" s="1"/>
  <c r="G12" i="3"/>
  <c r="E12" i="3"/>
  <c r="G11" i="3"/>
  <c r="F10" i="3"/>
  <c r="G10" i="3" s="1"/>
  <c r="C10" i="3"/>
  <c r="E10" i="3" s="1"/>
  <c r="G9" i="3"/>
  <c r="E9" i="3"/>
  <c r="G8" i="3"/>
  <c r="E7" i="3"/>
  <c r="C7" i="3"/>
  <c r="G6" i="3"/>
  <c r="F6" i="3"/>
  <c r="F7" i="3" s="1"/>
  <c r="E6" i="3"/>
  <c r="C15" i="2"/>
  <c r="G14" i="2"/>
  <c r="F14" i="2"/>
  <c r="E14" i="2"/>
  <c r="H14" i="2" s="1"/>
  <c r="G13" i="2"/>
  <c r="F13" i="2"/>
  <c r="E13" i="2"/>
  <c r="H13" i="2" s="1"/>
  <c r="G12" i="2"/>
  <c r="F12" i="2"/>
  <c r="D12" i="2"/>
  <c r="G11" i="2"/>
  <c r="F11" i="2"/>
  <c r="D11" i="2"/>
  <c r="G10" i="2"/>
  <c r="F10" i="2"/>
  <c r="I10" i="2" s="1"/>
  <c r="G9" i="2"/>
  <c r="G15" i="2" s="1"/>
  <c r="F9" i="2"/>
  <c r="E9" i="2"/>
  <c r="E6" i="2"/>
  <c r="E5" i="2"/>
  <c r="C22" i="1"/>
  <c r="E22" i="1" s="1"/>
  <c r="E21" i="1"/>
  <c r="E20" i="1"/>
  <c r="C20" i="1"/>
  <c r="E19" i="1"/>
  <c r="C19" i="1"/>
  <c r="E18" i="1"/>
  <c r="C18" i="1"/>
  <c r="E17" i="1"/>
  <c r="C17" i="1"/>
  <c r="E16" i="1"/>
  <c r="C16" i="1"/>
  <c r="E14" i="1"/>
  <c r="C14" i="1"/>
  <c r="E13" i="1"/>
  <c r="C11" i="1"/>
  <c r="E11" i="1" s="1"/>
  <c r="E10" i="1"/>
  <c r="E8" i="1"/>
  <c r="C8" i="1"/>
  <c r="E7" i="1"/>
  <c r="E6" i="1"/>
  <c r="H12" i="2" l="1"/>
  <c r="I12" i="2"/>
  <c r="F15" i="2"/>
  <c r="I9" i="2"/>
  <c r="D10" i="2"/>
  <c r="E10" i="2" s="1"/>
  <c r="H10" i="2" s="1"/>
  <c r="H11" i="2"/>
  <c r="I11" i="2"/>
  <c r="I13" i="2"/>
  <c r="G7" i="3"/>
  <c r="F24" i="3"/>
  <c r="C24" i="3"/>
  <c r="E24" i="3" s="1"/>
  <c r="G14" i="3"/>
  <c r="E16" i="3"/>
  <c r="E18" i="3"/>
  <c r="E20" i="3"/>
  <c r="G21" i="3"/>
  <c r="G23" i="3" s="1"/>
  <c r="C23" i="3"/>
  <c r="E23" i="3" s="1"/>
  <c r="G16" i="2"/>
  <c r="D14" i="2"/>
  <c r="D9" i="2"/>
  <c r="H9" i="2"/>
  <c r="D13" i="2"/>
  <c r="C23" i="1"/>
  <c r="E23" i="1" s="1"/>
  <c r="E15" i="2" l="1"/>
  <c r="H15" i="2"/>
  <c r="G18" i="2" s="1"/>
  <c r="G17" i="2"/>
  <c r="I15" i="2"/>
  <c r="G24" i="3"/>
  <c r="D15" i="2"/>
</calcChain>
</file>

<file path=xl/comments1.xml><?xml version="1.0" encoding="utf-8"?>
<comments xmlns="http://schemas.openxmlformats.org/spreadsheetml/2006/main">
  <authors>
    <author>admin</author>
  </authors>
  <commentList>
    <comment ref="H1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июнь-август не выставил укс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за 2012г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кв9,12,4</t>
        </r>
      </text>
    </comment>
  </commentList>
</comments>
</file>

<file path=xl/sharedStrings.xml><?xml version="1.0" encoding="utf-8"?>
<sst xmlns="http://schemas.openxmlformats.org/spreadsheetml/2006/main" count="101" uniqueCount="60">
  <si>
    <t xml:space="preserve">Расчет </t>
  </si>
  <si>
    <t>предложений по обслуживанию мжд №11 по ул. Казанская</t>
  </si>
  <si>
    <t xml:space="preserve">на 2014год </t>
  </si>
  <si>
    <t>№ п/п</t>
  </si>
  <si>
    <t>Вид работ</t>
  </si>
  <si>
    <t>Ориент.стоимость, рублей</t>
  </si>
  <si>
    <t>Вид обслуживания</t>
  </si>
  <si>
    <t>расчет на 1 кв.м в месяц</t>
  </si>
  <si>
    <t>Сантехнические работы</t>
  </si>
  <si>
    <t xml:space="preserve">Запуск отопления (ревизия,опрессовка,испытание) СО </t>
  </si>
  <si>
    <t>то</t>
  </si>
  <si>
    <t>Замена стояка КС по кв  5,7,13,15</t>
  </si>
  <si>
    <t xml:space="preserve"> тр</t>
  </si>
  <si>
    <t>Итого по разделу</t>
  </si>
  <si>
    <t>Электротехнические работы</t>
  </si>
  <si>
    <t>Ревизия электрооборудования 1 раз</t>
  </si>
  <si>
    <t>Общестроительные работы</t>
  </si>
  <si>
    <t>Заключение договора на проект вентканалов</t>
  </si>
  <si>
    <t>Прочие работы, услуги</t>
  </si>
  <si>
    <t>Оплата управляющей компании</t>
  </si>
  <si>
    <t>Оплата председателю и членам совета  совета дома (200*12+2*2*4)</t>
  </si>
  <si>
    <t xml:space="preserve">АДС </t>
  </si>
  <si>
    <t>услуги по изготовлению платежных счетов</t>
  </si>
  <si>
    <t>услуги по ведению паспортного учёта</t>
  </si>
  <si>
    <t>Непредвиденные расходы</t>
  </si>
  <si>
    <t>Всего расходов</t>
  </si>
  <si>
    <t>Отчет</t>
  </si>
  <si>
    <t>финансового состояния</t>
  </si>
  <si>
    <t>дома №11 по ул. Казанская</t>
  </si>
  <si>
    <t>за период 2014 год</t>
  </si>
  <si>
    <t>Сальдо на 01.01.2014 по оплате</t>
  </si>
  <si>
    <t>Сальдо на 01.01.2014 по поставщикам</t>
  </si>
  <si>
    <t>Услуга</t>
  </si>
  <si>
    <t>№ строки</t>
  </si>
  <si>
    <t>сальдо на 01.01.10 с разбивкой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</si>
  <si>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</si>
  <si>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</si>
  <si>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</si>
  <si>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Оплачено населением</t>
  </si>
  <si>
    <t>Сальдо предъявлено-начислено</t>
  </si>
  <si>
    <t>Содержание ОИМД</t>
  </si>
  <si>
    <t>отопление</t>
  </si>
  <si>
    <t>Вывоз мусора</t>
  </si>
  <si>
    <t>Вывоз ЖБО</t>
  </si>
  <si>
    <t>Пени</t>
  </si>
  <si>
    <t>Судебные расходы</t>
  </si>
  <si>
    <t>Всего</t>
  </si>
  <si>
    <t xml:space="preserve">Задолженность  жителей по оплате (гр.5-гр.6) </t>
  </si>
  <si>
    <t xml:space="preserve">Задолженность жителей по предоставленным услугам </t>
  </si>
  <si>
    <t>Генеральный директор ООО "УК"Перспектива"</t>
  </si>
  <si>
    <t>Тягина Л.В,</t>
  </si>
  <si>
    <t>ОТЧЕТ</t>
  </si>
  <si>
    <t xml:space="preserve"> по обслуживанию мжд №11 по ул. Казанская</t>
  </si>
  <si>
    <t xml:space="preserve">за 2014год </t>
  </si>
  <si>
    <t>Фаутич. Выпол работы, рублей</t>
  </si>
  <si>
    <t>Разница, рублей</t>
  </si>
  <si>
    <t>Установка почтовых ящиков</t>
  </si>
  <si>
    <t>тр</t>
  </si>
  <si>
    <t>Долг по начислению за 2013 год</t>
  </si>
  <si>
    <t>Сальдо предъявлено- оплачено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</si>
</sst>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9"/>
      <name val="Arial Cyr"/>
      <charset val="204"/>
    </font>
    <font>
      <i/>
      <sz val="14"/>
      <name val="Arial Cyr"/>
      <charset val="204"/>
    </font>
    <font>
      <sz val="9"/>
      <name val="Arial"/>
      <family val="2"/>
      <charset val="204"/>
    </font>
    <font>
      <sz val="14"/>
      <color indexed="63"/>
      <name val="Arial"/>
      <family val="2"/>
      <charset val="204"/>
    </font>
    <font>
      <b/>
      <sz val="14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Font="1" applyFill="1" applyBorder="1"/>
    <xf numFmtId="0" fontId="0" fillId="0" borderId="1" xfId="0" applyBorder="1"/>
    <xf numFmtId="0" fontId="1" fillId="0" borderId="2" xfId="1" applyBorder="1"/>
    <xf numFmtId="0" fontId="1" fillId="0" borderId="2" xfId="1" applyFont="1" applyBorder="1" applyAlignment="1">
      <alignment wrapText="1"/>
    </xf>
    <xf numFmtId="0" fontId="1" fillId="0" borderId="2" xfId="1" applyBorder="1" applyAlignment="1">
      <alignment wrapText="1"/>
    </xf>
    <xf numFmtId="0" fontId="1" fillId="0" borderId="3" xfId="1" applyFont="1" applyBorder="1" applyAlignment="1">
      <alignment wrapText="1"/>
    </xf>
    <xf numFmtId="0" fontId="0" fillId="0" borderId="4" xfId="0" applyBorder="1"/>
    <xf numFmtId="0" fontId="0" fillId="0" borderId="8" xfId="0" applyBorder="1"/>
    <xf numFmtId="0" fontId="0" fillId="2" borderId="9" xfId="0" applyFill="1" applyBorder="1" applyAlignment="1">
      <alignment horizontal="left" vertical="justify" wrapText="1"/>
    </xf>
    <xf numFmtId="3" fontId="1" fillId="2" borderId="9" xfId="1" applyNumberFormat="1" applyFill="1" applyBorder="1" applyAlignment="1">
      <alignment horizontal="center" vertical="justify" wrapText="1"/>
    </xf>
    <xf numFmtId="0" fontId="1" fillId="2" borderId="9" xfId="1" applyFill="1" applyBorder="1" applyAlignment="1">
      <alignment horizontal="center" vertical="justify"/>
    </xf>
    <xf numFmtId="2" fontId="1" fillId="2" borderId="10" xfId="1" applyNumberFormat="1" applyFont="1" applyFill="1" applyBorder="1" applyAlignment="1">
      <alignment horizontal="center" vertical="justify"/>
    </xf>
    <xf numFmtId="0" fontId="3" fillId="0" borderId="11" xfId="1" applyFont="1" applyBorder="1" applyAlignment="1">
      <alignment wrapText="1"/>
    </xf>
    <xf numFmtId="3" fontId="1" fillId="2" borderId="12" xfId="1" applyNumberFormat="1" applyFill="1" applyBorder="1" applyAlignment="1">
      <alignment horizontal="center" vertical="justify" wrapText="1"/>
    </xf>
    <xf numFmtId="0" fontId="0" fillId="2" borderId="12" xfId="1" applyFont="1" applyFill="1" applyBorder="1" applyAlignment="1">
      <alignment horizontal="center" vertical="justify"/>
    </xf>
    <xf numFmtId="0" fontId="0" fillId="0" borderId="11" xfId="1" applyFont="1" applyBorder="1"/>
    <xf numFmtId="3" fontId="1" fillId="0" borderId="11" xfId="1" applyNumberFormat="1" applyFont="1" applyBorder="1" applyAlignment="1">
      <alignment horizontal="center" wrapText="1"/>
    </xf>
    <xf numFmtId="0" fontId="1" fillId="0" borderId="11" xfId="1" applyBorder="1" applyAlignment="1">
      <alignment wrapText="1"/>
    </xf>
    <xf numFmtId="0" fontId="1" fillId="0" borderId="13" xfId="1" applyFont="1" applyBorder="1" applyAlignment="1">
      <alignment horizontal="left" vertical="justify" wrapText="1"/>
    </xf>
    <xf numFmtId="3" fontId="1" fillId="0" borderId="13" xfId="1" applyNumberFormat="1" applyBorder="1" applyAlignment="1">
      <alignment horizontal="center" vertical="center"/>
    </xf>
    <xf numFmtId="0" fontId="1" fillId="2" borderId="13" xfId="1" applyFill="1" applyBorder="1" applyAlignment="1">
      <alignment horizontal="center" vertical="justify"/>
    </xf>
    <xf numFmtId="0" fontId="0" fillId="0" borderId="13" xfId="1" applyFont="1" applyBorder="1"/>
    <xf numFmtId="3" fontId="1" fillId="0" borderId="13" xfId="1" applyNumberFormat="1" applyFont="1" applyBorder="1" applyAlignment="1">
      <alignment horizontal="center" wrapText="1"/>
    </xf>
    <xf numFmtId="0" fontId="1" fillId="0" borderId="13" xfId="1" applyBorder="1" applyAlignment="1">
      <alignment wrapText="1"/>
    </xf>
    <xf numFmtId="0" fontId="1" fillId="2" borderId="13" xfId="1" applyFill="1" applyBorder="1" applyAlignment="1">
      <alignment horizontal="left" vertical="justify" wrapText="1"/>
    </xf>
    <xf numFmtId="3" fontId="1" fillId="2" borderId="13" xfId="1" applyNumberFormat="1" applyFill="1" applyBorder="1" applyAlignment="1">
      <alignment horizontal="center" vertical="justify"/>
    </xf>
    <xf numFmtId="2" fontId="1" fillId="2" borderId="17" xfId="1" applyNumberFormat="1" applyFont="1" applyFill="1" applyBorder="1" applyAlignment="1">
      <alignment horizontal="center" vertical="justify"/>
    </xf>
    <xf numFmtId="0" fontId="1" fillId="0" borderId="13" xfId="1" applyBorder="1"/>
    <xf numFmtId="1" fontId="1" fillId="0" borderId="13" xfId="1" applyNumberFormat="1" applyFont="1" applyBorder="1" applyAlignment="1">
      <alignment horizontal="center" wrapText="1"/>
    </xf>
    <xf numFmtId="0" fontId="1" fillId="0" borderId="13" xfId="1" applyFont="1" applyBorder="1" applyAlignment="1">
      <alignment wrapText="1"/>
    </xf>
    <xf numFmtId="1" fontId="1" fillId="0" borderId="13" xfId="1" applyNumberFormat="1" applyFont="1" applyFill="1" applyBorder="1" applyAlignment="1">
      <alignment horizontal="center" wrapText="1"/>
    </xf>
    <xf numFmtId="0" fontId="1" fillId="0" borderId="13" xfId="1" applyFont="1" applyBorder="1"/>
    <xf numFmtId="0" fontId="1" fillId="0" borderId="13" xfId="0" applyFont="1" applyBorder="1" applyAlignment="1">
      <alignment horizontal="left" vertical="justify" wrapText="1"/>
    </xf>
    <xf numFmtId="3" fontId="1" fillId="2" borderId="13" xfId="1" applyNumberFormat="1" applyFont="1" applyFill="1" applyBorder="1" applyAlignment="1">
      <alignment horizontal="center" vertical="justify"/>
    </xf>
    <xf numFmtId="0" fontId="1" fillId="0" borderId="11" xfId="0" applyFont="1" applyBorder="1" applyAlignment="1">
      <alignment horizontal="left" vertical="justify" wrapText="1"/>
    </xf>
    <xf numFmtId="3" fontId="1" fillId="2" borderId="11" xfId="1" applyNumberFormat="1" applyFont="1" applyFill="1" applyBorder="1" applyAlignment="1">
      <alignment horizontal="center" vertical="justify"/>
    </xf>
    <xf numFmtId="0" fontId="1" fillId="2" borderId="11" xfId="1" applyFill="1" applyBorder="1" applyAlignment="1">
      <alignment horizontal="center" vertical="justify"/>
    </xf>
    <xf numFmtId="0" fontId="0" fillId="0" borderId="18" xfId="0" applyBorder="1"/>
    <xf numFmtId="0" fontId="0" fillId="0" borderId="19" xfId="0" applyBorder="1"/>
    <xf numFmtId="0" fontId="4" fillId="2" borderId="20" xfId="1" applyFont="1" applyFill="1" applyBorder="1" applyAlignment="1">
      <alignment horizontal="left" vertical="justify" wrapText="1"/>
    </xf>
    <xf numFmtId="164" fontId="2" fillId="2" borderId="21" xfId="2" applyNumberFormat="1" applyFont="1" applyFill="1" applyBorder="1" applyAlignment="1">
      <alignment horizontal="center" vertical="justify"/>
    </xf>
    <xf numFmtId="2" fontId="5" fillId="2" borderId="22" xfId="1" applyNumberFormat="1" applyFont="1" applyFill="1" applyBorder="1" applyAlignment="1">
      <alignment horizontal="center" vertical="justify"/>
    </xf>
    <xf numFmtId="2" fontId="0" fillId="0" borderId="0" xfId="0" applyNumberFormat="1"/>
    <xf numFmtId="0" fontId="6" fillId="0" borderId="0" xfId="4"/>
    <xf numFmtId="0" fontId="7" fillId="0" borderId="0" xfId="4" applyFont="1"/>
    <xf numFmtId="0" fontId="8" fillId="0" borderId="0" xfId="4" applyFont="1" applyAlignment="1">
      <alignment horizontal="center"/>
    </xf>
    <xf numFmtId="0" fontId="9" fillId="0" borderId="0" xfId="4" applyFont="1" applyFill="1" applyBorder="1" applyAlignment="1"/>
    <xf numFmtId="0" fontId="9" fillId="0" borderId="0" xfId="4" applyFont="1" applyFill="1" applyBorder="1" applyAlignment="1">
      <alignment horizontal="left"/>
    </xf>
    <xf numFmtId="0" fontId="10" fillId="0" borderId="0" xfId="4" applyFont="1"/>
    <xf numFmtId="2" fontId="10" fillId="0" borderId="0" xfId="4" applyNumberFormat="1" applyFont="1" applyAlignment="1">
      <alignment horizontal="center"/>
    </xf>
    <xf numFmtId="2" fontId="11" fillId="0" borderId="0" xfId="4" applyNumberFormat="1" applyFont="1" applyFill="1" applyBorder="1" applyAlignment="1">
      <alignment horizontal="center"/>
    </xf>
    <xf numFmtId="0" fontId="10" fillId="0" borderId="0" xfId="4" applyFont="1" applyAlignment="1">
      <alignment horizontal="right"/>
    </xf>
    <xf numFmtId="0" fontId="11" fillId="0" borderId="1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0" fillId="0" borderId="13" xfId="4" applyFont="1" applyBorder="1" applyAlignment="1">
      <alignment wrapText="1"/>
    </xf>
    <xf numFmtId="0" fontId="12" fillId="0" borderId="8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0" fillId="0" borderId="8" xfId="4" applyFont="1" applyBorder="1"/>
    <xf numFmtId="0" fontId="14" fillId="0" borderId="13" xfId="4" applyFont="1" applyBorder="1" applyAlignment="1">
      <alignment horizontal="center"/>
    </xf>
    <xf numFmtId="0" fontId="10" fillId="3" borderId="13" xfId="4" applyFont="1" applyFill="1" applyBorder="1" applyAlignment="1">
      <alignment horizontal="center"/>
    </xf>
    <xf numFmtId="2" fontId="10" fillId="4" borderId="13" xfId="4" applyNumberFormat="1" applyFont="1" applyFill="1" applyBorder="1" applyAlignment="1">
      <alignment horizontal="center"/>
    </xf>
    <xf numFmtId="2" fontId="15" fillId="4" borderId="13" xfId="4" applyNumberFormat="1" applyFont="1" applyFill="1" applyBorder="1"/>
    <xf numFmtId="0" fontId="10" fillId="4" borderId="13" xfId="4" applyNumberFormat="1" applyFont="1" applyFill="1" applyBorder="1" applyAlignment="1">
      <alignment horizontal="center"/>
    </xf>
    <xf numFmtId="2" fontId="6" fillId="0" borderId="0" xfId="4" applyNumberFormat="1"/>
    <xf numFmtId="2" fontId="15" fillId="4" borderId="13" xfId="4" applyNumberFormat="1" applyFont="1" applyFill="1" applyBorder="1" applyAlignment="1">
      <alignment horizontal="center"/>
    </xf>
    <xf numFmtId="2" fontId="10" fillId="4" borderId="13" xfId="4" applyNumberFormat="1" applyFont="1" applyFill="1" applyBorder="1"/>
    <xf numFmtId="2" fontId="10" fillId="4" borderId="13" xfId="6" applyNumberFormat="1" applyFont="1" applyFill="1" applyBorder="1" applyAlignment="1">
      <alignment horizontal="center"/>
    </xf>
    <xf numFmtId="0" fontId="10" fillId="0" borderId="25" xfId="4" applyFont="1" applyBorder="1"/>
    <xf numFmtId="0" fontId="14" fillId="0" borderId="11" xfId="4" applyFont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2" fontId="10" fillId="4" borderId="11" xfId="4" applyNumberFormat="1" applyFont="1" applyFill="1" applyBorder="1" applyAlignment="1">
      <alignment horizontal="center"/>
    </xf>
    <xf numFmtId="2" fontId="10" fillId="4" borderId="11" xfId="4" applyNumberFormat="1" applyFont="1" applyFill="1" applyBorder="1"/>
    <xf numFmtId="0" fontId="11" fillId="0" borderId="26" xfId="4" applyFont="1" applyBorder="1"/>
    <xf numFmtId="0" fontId="14" fillId="0" borderId="27" xfId="4" applyFont="1" applyBorder="1" applyAlignment="1">
      <alignment horizontal="center"/>
    </xf>
    <xf numFmtId="0" fontId="10" fillId="3" borderId="27" xfId="4" applyFont="1" applyFill="1" applyBorder="1" applyAlignment="1">
      <alignment horizontal="center"/>
    </xf>
    <xf numFmtId="2" fontId="16" fillId="2" borderId="27" xfId="4" applyNumberFormat="1" applyFont="1" applyFill="1" applyBorder="1" applyAlignment="1">
      <alignment horizontal="center"/>
    </xf>
    <xf numFmtId="0" fontId="6" fillId="2" borderId="12" xfId="4" applyFill="1" applyBorder="1"/>
    <xf numFmtId="0" fontId="11" fillId="2" borderId="0" xfId="4" applyFont="1" applyFill="1" applyBorder="1" applyAlignment="1">
      <alignment horizontal="left"/>
    </xf>
    <xf numFmtId="1" fontId="11" fillId="2" borderId="0" xfId="4" applyNumberFormat="1" applyFont="1" applyFill="1" applyBorder="1" applyAlignment="1">
      <alignment horizontal="left"/>
    </xf>
    <xf numFmtId="2" fontId="11" fillId="2" borderId="0" xfId="4" applyNumberFormat="1" applyFont="1" applyFill="1" applyBorder="1" applyAlignment="1">
      <alignment horizontal="left"/>
    </xf>
    <xf numFmtId="0" fontId="6" fillId="2" borderId="0" xfId="4" applyFill="1"/>
    <xf numFmtId="9" fontId="0" fillId="2" borderId="0" xfId="5" applyFont="1" applyFill="1" applyAlignment="1">
      <alignment horizontal="center"/>
    </xf>
    <xf numFmtId="2" fontId="6" fillId="2" borderId="0" xfId="4" applyNumberFormat="1" applyFill="1"/>
    <xf numFmtId="0" fontId="5" fillId="2" borderId="14" xfId="4" applyFont="1" applyFill="1" applyBorder="1" applyAlignment="1">
      <alignment horizontal="left"/>
    </xf>
    <xf numFmtId="0" fontId="5" fillId="2" borderId="15" xfId="4" applyFont="1" applyFill="1" applyBorder="1"/>
    <xf numFmtId="2" fontId="9" fillId="2" borderId="28" xfId="6" applyNumberFormat="1" applyFont="1" applyFill="1" applyBorder="1" applyAlignment="1">
      <alignment horizontal="right"/>
    </xf>
    <xf numFmtId="0" fontId="5" fillId="0" borderId="14" xfId="4" applyFont="1" applyFill="1" applyBorder="1"/>
    <xf numFmtId="0" fontId="5" fillId="0" borderId="15" xfId="4" applyFont="1" applyFill="1" applyBorder="1"/>
    <xf numFmtId="0" fontId="5" fillId="3" borderId="15" xfId="4" applyFont="1" applyFill="1" applyBorder="1"/>
    <xf numFmtId="2" fontId="9" fillId="2" borderId="28" xfId="4" applyNumberFormat="1" applyFont="1" applyFill="1" applyBorder="1" applyAlignment="1">
      <alignment horizontal="center"/>
    </xf>
    <xf numFmtId="0" fontId="6" fillId="0" borderId="0" xfId="4" applyFill="1"/>
    <xf numFmtId="43" fontId="6" fillId="0" borderId="0" xfId="4" applyNumberFormat="1"/>
    <xf numFmtId="0" fontId="5" fillId="0" borderId="0" xfId="4" applyFont="1"/>
    <xf numFmtId="2" fontId="16" fillId="2" borderId="0" xfId="4" applyNumberFormat="1" applyFont="1" applyFill="1"/>
    <xf numFmtId="0" fontId="5" fillId="0" borderId="0" xfId="4" applyFont="1" applyFill="1" applyBorder="1"/>
    <xf numFmtId="2" fontId="10" fillId="4" borderId="0" xfId="4" applyNumberFormat="1" applyFont="1" applyFill="1" applyBorder="1" applyAlignment="1">
      <alignment horizontal="center"/>
    </xf>
    <xf numFmtId="0" fontId="1" fillId="0" borderId="30" xfId="1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/>
    <xf numFmtId="2" fontId="1" fillId="2" borderId="31" xfId="1" applyNumberFormat="1" applyFont="1" applyFill="1" applyBorder="1" applyAlignment="1">
      <alignment horizontal="center" vertical="justify"/>
    </xf>
    <xf numFmtId="3" fontId="0" fillId="0" borderId="13" xfId="0" applyNumberFormat="1" applyBorder="1"/>
    <xf numFmtId="2" fontId="1" fillId="2" borderId="14" xfId="1" applyNumberFormat="1" applyFont="1" applyFill="1" applyBorder="1" applyAlignment="1">
      <alignment horizontal="center" vertical="justify"/>
    </xf>
    <xf numFmtId="2" fontId="5" fillId="2" borderId="32" xfId="1" applyNumberFormat="1" applyFont="1" applyFill="1" applyBorder="1" applyAlignment="1">
      <alignment horizontal="center" vertical="justify"/>
    </xf>
    <xf numFmtId="2" fontId="1" fillId="2" borderId="0" xfId="1" applyNumberFormat="1" applyFont="1" applyFill="1" applyBorder="1" applyAlignment="1">
      <alignment horizontal="center" vertical="justify"/>
    </xf>
    <xf numFmtId="43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5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29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0" fillId="0" borderId="14" xfId="1" applyFont="1" applyBorder="1" applyAlignment="1">
      <alignment horizontal="center" vertical="justify" wrapText="1"/>
    </xf>
    <xf numFmtId="0" fontId="1" fillId="0" borderId="15" xfId="1" applyFont="1" applyBorder="1" applyAlignment="1">
      <alignment horizontal="center" vertical="justify" wrapText="1"/>
    </xf>
    <xf numFmtId="0" fontId="1" fillId="0" borderId="7" xfId="1" applyBorder="1" applyAlignment="1">
      <alignment horizontal="center"/>
    </xf>
    <xf numFmtId="0" fontId="1" fillId="0" borderId="16" xfId="1" applyFont="1" applyBorder="1" applyAlignment="1">
      <alignment horizontal="center" vertical="justify" wrapText="1"/>
    </xf>
    <xf numFmtId="0" fontId="0" fillId="0" borderId="7" xfId="0" applyBorder="1" applyAlignment="1">
      <alignment horizontal="center"/>
    </xf>
    <xf numFmtId="0" fontId="10" fillId="0" borderId="14" xfId="4" applyFont="1" applyBorder="1" applyAlignment="1">
      <alignment wrapText="1"/>
    </xf>
    <xf numFmtId="0" fontId="12" fillId="0" borderId="14" xfId="4" applyFont="1" applyBorder="1" applyAlignment="1">
      <alignment horizontal="center" vertical="center"/>
    </xf>
    <xf numFmtId="2" fontId="15" fillId="4" borderId="15" xfId="6" applyNumberFormat="1" applyFont="1" applyFill="1" applyBorder="1"/>
    <xf numFmtId="2" fontId="16" fillId="2" borderId="33" xfId="4" applyNumberFormat="1" applyFont="1" applyFill="1" applyBorder="1" applyAlignment="1">
      <alignment horizontal="center"/>
    </xf>
    <xf numFmtId="2" fontId="6" fillId="0" borderId="13" xfId="4" applyNumberFormat="1" applyBorder="1"/>
  </cellXfs>
  <cellStyles count="7">
    <cellStyle name="Обычный" xfId="0" builtinId="0"/>
    <cellStyle name="Обычный 2" xfId="3"/>
    <cellStyle name="Обычный 3" xfId="4"/>
    <cellStyle name="Обычный_отчет по начислению 16" xfId="1"/>
    <cellStyle name="Процентный 2" xfId="5"/>
    <cellStyle name="Финансовый 2" xfId="6"/>
    <cellStyle name="Финансовый_отчет по начислению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52;&#1086;&#1080;%20&#1076;&#1086;&#1082;&#1091;&#1084;&#1077;&#1085;&#1090;&#1099;\&#1076;&#1086;&#1084;&#1072;\&#1050;&#1040;&#1047;&#1040;&#1053;&#1057;&#1050;&#1040;&#1071;%2011\&#1086;&#1090;&#1095;&#1077;&#1090;%20&#1082;&#1072;&#1079;&#1072;&#1085;&#1089;&#1082;&#1072;&#1103;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0;&#1089;&#1082;%20&#1089;\Documents%20and%20Settings\1\&#1052;&#1086;&#1080;%20&#1076;&#1086;&#1082;&#1091;&#1084;&#1077;&#1085;&#1090;&#1099;\&#1076;&#1086;&#1084;&#1072;\&#1087;&#1088;&#1086;&#1084;&#1077;&#1078;%20&#1091;&#1082;\&#1087;&#1088;&#1086;&#1084;&#1077;&#1078;&#1091;&#1090;&#1086;&#1095;&#1085;&#1099;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2"/>
      <sheetName val="отчет 2013"/>
      <sheetName val="отчет 2014"/>
    </sheetNames>
    <sheetDataSet>
      <sheetData sheetId="0"/>
      <sheetData sheetId="1">
        <row r="17">
          <cell r="G17">
            <v>153045.07999999993</v>
          </cell>
        </row>
        <row r="18">
          <cell r="G18">
            <v>29515.639400000044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  <sheetName val="Лист1"/>
    </sheetNames>
    <sheetDataSet>
      <sheetData sheetId="0">
        <row r="15">
          <cell r="U15">
            <v>10550.14</v>
          </cell>
        </row>
        <row r="63">
          <cell r="U63">
            <v>84138.67</v>
          </cell>
        </row>
        <row r="64">
          <cell r="U64">
            <v>140226.72999999998</v>
          </cell>
        </row>
        <row r="65">
          <cell r="U65">
            <v>13543.42</v>
          </cell>
        </row>
        <row r="66">
          <cell r="U66">
            <v>2606</v>
          </cell>
        </row>
        <row r="67">
          <cell r="U67">
            <v>15980.47</v>
          </cell>
        </row>
      </sheetData>
      <sheetData sheetId="1">
        <row r="16">
          <cell r="U16">
            <v>6.6699999999999591</v>
          </cell>
        </row>
        <row r="73">
          <cell r="U73">
            <v>200</v>
          </cell>
        </row>
        <row r="74">
          <cell r="U74">
            <v>44992.92</v>
          </cell>
        </row>
        <row r="75">
          <cell r="U75">
            <v>89363.739999999991</v>
          </cell>
        </row>
        <row r="76">
          <cell r="U76">
            <v>19932.25</v>
          </cell>
        </row>
        <row r="77">
          <cell r="U77">
            <v>971.32999999999993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Layout" zoomScaleNormal="100" workbookViewId="0">
      <selection activeCell="F26" sqref="F26"/>
    </sheetView>
  </sheetViews>
  <sheetFormatPr defaultRowHeight="15" x14ac:dyDescent="0.25"/>
  <cols>
    <col min="1" max="1" width="4.28515625" customWidth="1"/>
    <col min="2" max="2" width="44" customWidth="1"/>
    <col min="3" max="3" width="12.42578125" customWidth="1"/>
    <col min="4" max="4" width="5" customWidth="1"/>
    <col min="5" max="5" width="10.7109375" customWidth="1"/>
    <col min="6" max="6" width="11.140625" customWidth="1"/>
  </cols>
  <sheetData>
    <row r="1" spans="1:7" ht="15.75" x14ac:dyDescent="0.25">
      <c r="B1" s="115" t="s">
        <v>51</v>
      </c>
      <c r="C1" s="115"/>
      <c r="D1" s="2"/>
      <c r="E1" s="2"/>
    </row>
    <row r="2" spans="1:7" ht="15.75" x14ac:dyDescent="0.25">
      <c r="B2" s="116" t="s">
        <v>52</v>
      </c>
      <c r="C2" s="116"/>
      <c r="D2" s="2"/>
      <c r="E2" s="2"/>
    </row>
    <row r="3" spans="1:7" ht="16.5" thickBot="1" x14ac:dyDescent="0.3">
      <c r="B3" s="117" t="s">
        <v>53</v>
      </c>
      <c r="C3" s="117"/>
      <c r="D3" s="2"/>
      <c r="E3" s="2"/>
    </row>
    <row r="4" spans="1:7" ht="65.25" thickBot="1" x14ac:dyDescent="0.3">
      <c r="A4" s="5" t="s">
        <v>3</v>
      </c>
      <c r="B4" s="6" t="s">
        <v>4</v>
      </c>
      <c r="C4" s="7" t="s">
        <v>5</v>
      </c>
      <c r="D4" s="8" t="s">
        <v>6</v>
      </c>
      <c r="E4" s="104" t="s">
        <v>7</v>
      </c>
      <c r="F4" s="105" t="s">
        <v>54</v>
      </c>
      <c r="G4" s="105" t="s">
        <v>55</v>
      </c>
    </row>
    <row r="5" spans="1:7" ht="15.75" thickBot="1" x14ac:dyDescent="0.3">
      <c r="A5" s="10"/>
      <c r="B5" s="118" t="s">
        <v>8</v>
      </c>
      <c r="C5" s="119"/>
      <c r="D5" s="119"/>
      <c r="E5" s="119"/>
      <c r="F5" s="106"/>
      <c r="G5" s="106"/>
    </row>
    <row r="6" spans="1:7" ht="30" x14ac:dyDescent="0.25">
      <c r="A6" s="11">
        <v>1</v>
      </c>
      <c r="B6" s="12" t="s">
        <v>9</v>
      </c>
      <c r="C6" s="13">
        <v>3100</v>
      </c>
      <c r="D6" s="14" t="s">
        <v>10</v>
      </c>
      <c r="E6" s="107">
        <f>C6/379.2/12</f>
        <v>0.68125879043600568</v>
      </c>
      <c r="F6" s="106">
        <f>1206+170+2257</f>
        <v>3633</v>
      </c>
      <c r="G6" s="108">
        <f>F6-C6</f>
        <v>533</v>
      </c>
    </row>
    <row r="7" spans="1:7" ht="15.75" thickBot="1" x14ac:dyDescent="0.3">
      <c r="A7" s="11"/>
      <c r="B7" s="19" t="s">
        <v>13</v>
      </c>
      <c r="C7" s="20">
        <f>SUM(C6:C6)</f>
        <v>3100</v>
      </c>
      <c r="D7" s="21"/>
      <c r="E7" s="107">
        <f t="shared" ref="E7" si="0">C7/379.2/12</f>
        <v>0.68125879043600568</v>
      </c>
      <c r="F7" s="29">
        <f>F5+F6</f>
        <v>3633</v>
      </c>
      <c r="G7" s="108">
        <f t="shared" ref="G7:G24" si="1">F7-C7</f>
        <v>533</v>
      </c>
    </row>
    <row r="8" spans="1:7" ht="15.75" thickBot="1" x14ac:dyDescent="0.3">
      <c r="A8" s="10"/>
      <c r="B8" s="118" t="s">
        <v>14</v>
      </c>
      <c r="C8" s="119"/>
      <c r="D8" s="119"/>
      <c r="E8" s="119"/>
      <c r="F8" s="106"/>
      <c r="G8" s="108">
        <f t="shared" si="1"/>
        <v>0</v>
      </c>
    </row>
    <row r="9" spans="1:7" x14ac:dyDescent="0.25">
      <c r="A9" s="11">
        <v>2</v>
      </c>
      <c r="B9" s="22" t="s">
        <v>15</v>
      </c>
      <c r="C9" s="23">
        <v>800</v>
      </c>
      <c r="D9" s="24" t="s">
        <v>10</v>
      </c>
      <c r="E9" s="107">
        <f t="shared" ref="E9:E10" si="2">C9/379.2/12</f>
        <v>0.17580872011251758</v>
      </c>
      <c r="F9" s="106">
        <v>830</v>
      </c>
      <c r="G9" s="108">
        <f t="shared" si="1"/>
        <v>30</v>
      </c>
    </row>
    <row r="10" spans="1:7" x14ac:dyDescent="0.25">
      <c r="A10" s="11"/>
      <c r="B10" s="25" t="s">
        <v>13</v>
      </c>
      <c r="C10" s="26">
        <f>SUM(C9:C9)</f>
        <v>800</v>
      </c>
      <c r="D10" s="27"/>
      <c r="E10" s="107">
        <f t="shared" si="2"/>
        <v>0.17580872011251758</v>
      </c>
      <c r="F10" s="29">
        <f>F8+F9</f>
        <v>830</v>
      </c>
      <c r="G10" s="108">
        <f t="shared" si="1"/>
        <v>30</v>
      </c>
    </row>
    <row r="11" spans="1:7" x14ac:dyDescent="0.25">
      <c r="A11" s="11"/>
      <c r="B11" s="120" t="s">
        <v>16</v>
      </c>
      <c r="C11" s="121"/>
      <c r="D11" s="121"/>
      <c r="E11" s="121"/>
      <c r="F11" s="106"/>
      <c r="G11" s="108">
        <f t="shared" si="1"/>
        <v>0</v>
      </c>
    </row>
    <row r="12" spans="1:7" x14ac:dyDescent="0.25">
      <c r="A12" s="11">
        <v>3</v>
      </c>
      <c r="B12" s="28" t="s">
        <v>17</v>
      </c>
      <c r="C12" s="29">
        <v>3000</v>
      </c>
      <c r="D12" s="24" t="s">
        <v>10</v>
      </c>
      <c r="E12" s="109">
        <f>C12/379.2/12</f>
        <v>0.65928270042194093</v>
      </c>
      <c r="F12" s="106">
        <v>0</v>
      </c>
      <c r="G12" s="108">
        <f t="shared" si="1"/>
        <v>-3000</v>
      </c>
    </row>
    <row r="13" spans="1:7" x14ac:dyDescent="0.25">
      <c r="A13" s="11"/>
      <c r="B13" s="28" t="s">
        <v>56</v>
      </c>
      <c r="C13" s="29">
        <f>16*400</f>
        <v>6400</v>
      </c>
      <c r="D13" s="24" t="s">
        <v>57</v>
      </c>
      <c r="E13" s="109">
        <f>C13/379.2/12</f>
        <v>1.4064697609001406</v>
      </c>
      <c r="F13" s="106">
        <f>2759+551.8+6320</f>
        <v>9630.7999999999993</v>
      </c>
      <c r="G13" s="108">
        <f t="shared" si="1"/>
        <v>3230.7999999999993</v>
      </c>
    </row>
    <row r="14" spans="1:7" ht="15.75" thickBot="1" x14ac:dyDescent="0.3">
      <c r="A14" s="11"/>
      <c r="B14" s="25" t="s">
        <v>13</v>
      </c>
      <c r="C14" s="29">
        <f>C12+C13</f>
        <v>9400</v>
      </c>
      <c r="D14" s="27"/>
      <c r="E14" s="109">
        <f t="shared" ref="E14" si="3">C14/379.2/12</f>
        <v>2.0657524613220817</v>
      </c>
      <c r="F14" s="29">
        <f>F12+F13</f>
        <v>9630.7999999999993</v>
      </c>
      <c r="G14" s="108">
        <f t="shared" si="1"/>
        <v>230.79999999999927</v>
      </c>
    </row>
    <row r="15" spans="1:7" ht="15.75" thickBot="1" x14ac:dyDescent="0.3">
      <c r="A15" s="10"/>
      <c r="B15" s="113" t="s">
        <v>18</v>
      </c>
      <c r="C15" s="114"/>
      <c r="D15" s="114"/>
      <c r="E15" s="114"/>
      <c r="F15" s="106"/>
      <c r="G15" s="108">
        <f t="shared" si="1"/>
        <v>0</v>
      </c>
    </row>
    <row r="16" spans="1:7" x14ac:dyDescent="0.25">
      <c r="A16" s="11">
        <v>4</v>
      </c>
      <c r="B16" s="31" t="s">
        <v>19</v>
      </c>
      <c r="C16" s="32">
        <f>1.55*379.2*12</f>
        <v>7053.12</v>
      </c>
      <c r="D16" s="24" t="s">
        <v>10</v>
      </c>
      <c r="E16" s="109">
        <f>C16/379.2/12</f>
        <v>1.55</v>
      </c>
      <c r="F16" s="106">
        <v>7053.12</v>
      </c>
      <c r="G16" s="108">
        <f t="shared" si="1"/>
        <v>0</v>
      </c>
    </row>
    <row r="17" spans="1:7" ht="26.25" x14ac:dyDescent="0.25">
      <c r="A17" s="11">
        <v>5</v>
      </c>
      <c r="B17" s="33" t="s">
        <v>20</v>
      </c>
      <c r="C17" s="34">
        <f>200*4*2+200*12</f>
        <v>4000</v>
      </c>
      <c r="D17" s="24" t="s">
        <v>10</v>
      </c>
      <c r="E17" s="109">
        <f t="shared" ref="E17:E23" si="4">C17/379.2/12</f>
        <v>0.8790436005625879</v>
      </c>
      <c r="F17" s="106">
        <v>4000</v>
      </c>
      <c r="G17" s="108">
        <f t="shared" si="1"/>
        <v>0</v>
      </c>
    </row>
    <row r="18" spans="1:7" x14ac:dyDescent="0.25">
      <c r="A18" s="11">
        <v>6</v>
      </c>
      <c r="B18" s="35" t="s">
        <v>21</v>
      </c>
      <c r="C18" s="34">
        <f>0.76*12*379.2</f>
        <v>3458.3040000000001</v>
      </c>
      <c r="D18" s="24" t="s">
        <v>10</v>
      </c>
      <c r="E18" s="109">
        <f t="shared" si="4"/>
        <v>0.76000000000000012</v>
      </c>
      <c r="F18" s="106">
        <v>3215.64</v>
      </c>
      <c r="G18" s="108">
        <f t="shared" si="1"/>
        <v>-242.66400000000021</v>
      </c>
    </row>
    <row r="19" spans="1:7" x14ac:dyDescent="0.25">
      <c r="A19" s="11">
        <v>7</v>
      </c>
      <c r="B19" s="36" t="s">
        <v>22</v>
      </c>
      <c r="C19" s="29">
        <f>12*12*16</f>
        <v>2304</v>
      </c>
      <c r="D19" s="24" t="s">
        <v>10</v>
      </c>
      <c r="E19" s="109">
        <f t="shared" si="4"/>
        <v>0.50632911392405067</v>
      </c>
      <c r="F19" s="106">
        <v>2304</v>
      </c>
      <c r="G19" s="108">
        <f t="shared" si="1"/>
        <v>0</v>
      </c>
    </row>
    <row r="20" spans="1:7" x14ac:dyDescent="0.25">
      <c r="A20" s="11">
        <v>8</v>
      </c>
      <c r="B20" s="36" t="s">
        <v>23</v>
      </c>
      <c r="C20" s="37">
        <f>14*8*12</f>
        <v>1344</v>
      </c>
      <c r="D20" s="24" t="s">
        <v>10</v>
      </c>
      <c r="E20" s="109">
        <f t="shared" si="4"/>
        <v>0.29535864978902954</v>
      </c>
      <c r="F20" s="106">
        <v>0</v>
      </c>
      <c r="G20" s="108">
        <f t="shared" si="1"/>
        <v>-1344</v>
      </c>
    </row>
    <row r="21" spans="1:7" x14ac:dyDescent="0.25">
      <c r="A21" s="11">
        <v>9</v>
      </c>
      <c r="B21" s="38" t="s">
        <v>24</v>
      </c>
      <c r="C21" s="39">
        <v>10000</v>
      </c>
      <c r="D21" s="40"/>
      <c r="E21" s="109">
        <f t="shared" si="4"/>
        <v>2.19760900140647</v>
      </c>
      <c r="F21" s="106">
        <f>7075.16+263+500+1899.29+1000+5479+7303.5-6320+4598+919.6+2298+459.6+3447+689.4+2298+459.6+1149+229.8+642+158+585</f>
        <v>35132.949999999997</v>
      </c>
      <c r="G21" s="108">
        <f t="shared" si="1"/>
        <v>25132.949999999997</v>
      </c>
    </row>
    <row r="22" spans="1:7" x14ac:dyDescent="0.25">
      <c r="A22" s="11">
        <v>10</v>
      </c>
      <c r="B22" s="38" t="s">
        <v>58</v>
      </c>
      <c r="C22" s="39">
        <v>29515.64</v>
      </c>
      <c r="D22" s="40"/>
      <c r="E22" s="109">
        <f t="shared" si="4"/>
        <v>6.486383614627286</v>
      </c>
      <c r="F22" s="106">
        <v>0</v>
      </c>
      <c r="G22" s="108">
        <v>0</v>
      </c>
    </row>
    <row r="23" spans="1:7" ht="15.75" thickBot="1" x14ac:dyDescent="0.3">
      <c r="A23" s="41"/>
      <c r="B23" s="19" t="s">
        <v>13</v>
      </c>
      <c r="C23" s="20">
        <f>SUM(C16:C22)</f>
        <v>57675.063999999998</v>
      </c>
      <c r="D23" s="21"/>
      <c r="E23" s="109">
        <f t="shared" si="4"/>
        <v>12.674723980309423</v>
      </c>
      <c r="F23" s="20">
        <f>SUM(F16:F22)</f>
        <v>51705.709999999992</v>
      </c>
      <c r="G23" s="20">
        <f>SUM(G16:G22)</f>
        <v>23546.285999999996</v>
      </c>
    </row>
    <row r="24" spans="1:7" ht="16.5" thickBot="1" x14ac:dyDescent="0.3">
      <c r="A24" s="42"/>
      <c r="B24" s="43" t="s">
        <v>25</v>
      </c>
      <c r="C24" s="44">
        <f>C7+C10+C14+C23</f>
        <v>70975.063999999998</v>
      </c>
      <c r="D24" s="44"/>
      <c r="E24" s="110">
        <f>C24/379.2/12</f>
        <v>15.597543952180027</v>
      </c>
      <c r="F24" s="44">
        <f>F7+F10+F14+F23</f>
        <v>65799.509999999995</v>
      </c>
      <c r="G24" s="108">
        <f t="shared" si="1"/>
        <v>-5175.5540000000037</v>
      </c>
    </row>
    <row r="26" spans="1:7" x14ac:dyDescent="0.25">
      <c r="E26" s="111"/>
      <c r="F26" s="112"/>
    </row>
  </sheetData>
  <mergeCells count="7">
    <mergeCell ref="B15:E15"/>
    <mergeCell ref="B1:C1"/>
    <mergeCell ref="B2:C2"/>
    <mergeCell ref="B3:C3"/>
    <mergeCell ref="B5:E5"/>
    <mergeCell ref="B8:E8"/>
    <mergeCell ref="B11:E11"/>
  </mergeCells>
  <pageMargins left="0.20833333333333334" right="0.3541666666666666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tabSelected="1" view="pageLayout" topLeftCell="A7" zoomScaleNormal="85" workbookViewId="0">
      <selection activeCell="H28" sqref="H28"/>
    </sheetView>
  </sheetViews>
  <sheetFormatPr defaultRowHeight="12.75" x14ac:dyDescent="0.2"/>
  <cols>
    <col min="1" max="1" width="25.5703125" style="47" customWidth="1"/>
    <col min="2" max="2" width="4" style="47" customWidth="1"/>
    <col min="3" max="3" width="12" style="47" hidden="1" customWidth="1"/>
    <col min="4" max="4" width="28.42578125" style="47" customWidth="1"/>
    <col min="5" max="5" width="15.42578125" style="47" customWidth="1"/>
    <col min="6" max="6" width="16.140625" style="47" customWidth="1"/>
    <col min="7" max="7" width="15.85546875" style="47" bestFit="1" customWidth="1"/>
    <col min="8" max="8" width="16.7109375" style="47" customWidth="1"/>
    <col min="9" max="9" width="11" style="47" customWidth="1"/>
    <col min="10" max="10" width="11.5703125" style="47" customWidth="1"/>
    <col min="11" max="256" width="9.140625" style="47"/>
    <col min="257" max="257" width="25.5703125" style="47" customWidth="1"/>
    <col min="258" max="258" width="4" style="47" customWidth="1"/>
    <col min="259" max="259" width="0" style="47" hidden="1" customWidth="1"/>
    <col min="260" max="260" width="28.42578125" style="47" customWidth="1"/>
    <col min="261" max="261" width="15.42578125" style="47" customWidth="1"/>
    <col min="262" max="262" width="16.140625" style="47" customWidth="1"/>
    <col min="263" max="263" width="15.85546875" style="47" bestFit="1" customWidth="1"/>
    <col min="264" max="264" width="16.7109375" style="47" customWidth="1"/>
    <col min="265" max="265" width="11" style="47" customWidth="1"/>
    <col min="266" max="266" width="11.5703125" style="47" customWidth="1"/>
    <col min="267" max="512" width="9.140625" style="47"/>
    <col min="513" max="513" width="25.5703125" style="47" customWidth="1"/>
    <col min="514" max="514" width="4" style="47" customWidth="1"/>
    <col min="515" max="515" width="0" style="47" hidden="1" customWidth="1"/>
    <col min="516" max="516" width="28.42578125" style="47" customWidth="1"/>
    <col min="517" max="517" width="15.42578125" style="47" customWidth="1"/>
    <col min="518" max="518" width="16.140625" style="47" customWidth="1"/>
    <col min="519" max="519" width="15.85546875" style="47" bestFit="1" customWidth="1"/>
    <col min="520" max="520" width="16.7109375" style="47" customWidth="1"/>
    <col min="521" max="521" width="11" style="47" customWidth="1"/>
    <col min="522" max="522" width="11.5703125" style="47" customWidth="1"/>
    <col min="523" max="768" width="9.140625" style="47"/>
    <col min="769" max="769" width="25.5703125" style="47" customWidth="1"/>
    <col min="770" max="770" width="4" style="47" customWidth="1"/>
    <col min="771" max="771" width="0" style="47" hidden="1" customWidth="1"/>
    <col min="772" max="772" width="28.42578125" style="47" customWidth="1"/>
    <col min="773" max="773" width="15.42578125" style="47" customWidth="1"/>
    <col min="774" max="774" width="16.140625" style="47" customWidth="1"/>
    <col min="775" max="775" width="15.85546875" style="47" bestFit="1" customWidth="1"/>
    <col min="776" max="776" width="16.7109375" style="47" customWidth="1"/>
    <col min="777" max="777" width="11" style="47" customWidth="1"/>
    <col min="778" max="778" width="11.5703125" style="47" customWidth="1"/>
    <col min="779" max="1024" width="9.140625" style="47"/>
    <col min="1025" max="1025" width="25.5703125" style="47" customWidth="1"/>
    <col min="1026" max="1026" width="4" style="47" customWidth="1"/>
    <col min="1027" max="1027" width="0" style="47" hidden="1" customWidth="1"/>
    <col min="1028" max="1028" width="28.42578125" style="47" customWidth="1"/>
    <col min="1029" max="1029" width="15.42578125" style="47" customWidth="1"/>
    <col min="1030" max="1030" width="16.140625" style="47" customWidth="1"/>
    <col min="1031" max="1031" width="15.85546875" style="47" bestFit="1" customWidth="1"/>
    <col min="1032" max="1032" width="16.7109375" style="47" customWidth="1"/>
    <col min="1033" max="1033" width="11" style="47" customWidth="1"/>
    <col min="1034" max="1034" width="11.5703125" style="47" customWidth="1"/>
    <col min="1035" max="1280" width="9.140625" style="47"/>
    <col min="1281" max="1281" width="25.5703125" style="47" customWidth="1"/>
    <col min="1282" max="1282" width="4" style="47" customWidth="1"/>
    <col min="1283" max="1283" width="0" style="47" hidden="1" customWidth="1"/>
    <col min="1284" max="1284" width="28.42578125" style="47" customWidth="1"/>
    <col min="1285" max="1285" width="15.42578125" style="47" customWidth="1"/>
    <col min="1286" max="1286" width="16.140625" style="47" customWidth="1"/>
    <col min="1287" max="1287" width="15.85546875" style="47" bestFit="1" customWidth="1"/>
    <col min="1288" max="1288" width="16.7109375" style="47" customWidth="1"/>
    <col min="1289" max="1289" width="11" style="47" customWidth="1"/>
    <col min="1290" max="1290" width="11.5703125" style="47" customWidth="1"/>
    <col min="1291" max="1536" width="9.140625" style="47"/>
    <col min="1537" max="1537" width="25.5703125" style="47" customWidth="1"/>
    <col min="1538" max="1538" width="4" style="47" customWidth="1"/>
    <col min="1539" max="1539" width="0" style="47" hidden="1" customWidth="1"/>
    <col min="1540" max="1540" width="28.42578125" style="47" customWidth="1"/>
    <col min="1541" max="1541" width="15.42578125" style="47" customWidth="1"/>
    <col min="1542" max="1542" width="16.140625" style="47" customWidth="1"/>
    <col min="1543" max="1543" width="15.85546875" style="47" bestFit="1" customWidth="1"/>
    <col min="1544" max="1544" width="16.7109375" style="47" customWidth="1"/>
    <col min="1545" max="1545" width="11" style="47" customWidth="1"/>
    <col min="1546" max="1546" width="11.5703125" style="47" customWidth="1"/>
    <col min="1547" max="1792" width="9.140625" style="47"/>
    <col min="1793" max="1793" width="25.5703125" style="47" customWidth="1"/>
    <col min="1794" max="1794" width="4" style="47" customWidth="1"/>
    <col min="1795" max="1795" width="0" style="47" hidden="1" customWidth="1"/>
    <col min="1796" max="1796" width="28.42578125" style="47" customWidth="1"/>
    <col min="1797" max="1797" width="15.42578125" style="47" customWidth="1"/>
    <col min="1798" max="1798" width="16.140625" style="47" customWidth="1"/>
    <col min="1799" max="1799" width="15.85546875" style="47" bestFit="1" customWidth="1"/>
    <col min="1800" max="1800" width="16.7109375" style="47" customWidth="1"/>
    <col min="1801" max="1801" width="11" style="47" customWidth="1"/>
    <col min="1802" max="1802" width="11.5703125" style="47" customWidth="1"/>
    <col min="1803" max="2048" width="9.140625" style="47"/>
    <col min="2049" max="2049" width="25.5703125" style="47" customWidth="1"/>
    <col min="2050" max="2050" width="4" style="47" customWidth="1"/>
    <col min="2051" max="2051" width="0" style="47" hidden="1" customWidth="1"/>
    <col min="2052" max="2052" width="28.42578125" style="47" customWidth="1"/>
    <col min="2053" max="2053" width="15.42578125" style="47" customWidth="1"/>
    <col min="2054" max="2054" width="16.140625" style="47" customWidth="1"/>
    <col min="2055" max="2055" width="15.85546875" style="47" bestFit="1" customWidth="1"/>
    <col min="2056" max="2056" width="16.7109375" style="47" customWidth="1"/>
    <col min="2057" max="2057" width="11" style="47" customWidth="1"/>
    <col min="2058" max="2058" width="11.5703125" style="47" customWidth="1"/>
    <col min="2059" max="2304" width="9.140625" style="47"/>
    <col min="2305" max="2305" width="25.5703125" style="47" customWidth="1"/>
    <col min="2306" max="2306" width="4" style="47" customWidth="1"/>
    <col min="2307" max="2307" width="0" style="47" hidden="1" customWidth="1"/>
    <col min="2308" max="2308" width="28.42578125" style="47" customWidth="1"/>
    <col min="2309" max="2309" width="15.42578125" style="47" customWidth="1"/>
    <col min="2310" max="2310" width="16.140625" style="47" customWidth="1"/>
    <col min="2311" max="2311" width="15.85546875" style="47" bestFit="1" customWidth="1"/>
    <col min="2312" max="2312" width="16.7109375" style="47" customWidth="1"/>
    <col min="2313" max="2313" width="11" style="47" customWidth="1"/>
    <col min="2314" max="2314" width="11.5703125" style="47" customWidth="1"/>
    <col min="2315" max="2560" width="9.140625" style="47"/>
    <col min="2561" max="2561" width="25.5703125" style="47" customWidth="1"/>
    <col min="2562" max="2562" width="4" style="47" customWidth="1"/>
    <col min="2563" max="2563" width="0" style="47" hidden="1" customWidth="1"/>
    <col min="2564" max="2564" width="28.42578125" style="47" customWidth="1"/>
    <col min="2565" max="2565" width="15.42578125" style="47" customWidth="1"/>
    <col min="2566" max="2566" width="16.140625" style="47" customWidth="1"/>
    <col min="2567" max="2567" width="15.85546875" style="47" bestFit="1" customWidth="1"/>
    <col min="2568" max="2568" width="16.7109375" style="47" customWidth="1"/>
    <col min="2569" max="2569" width="11" style="47" customWidth="1"/>
    <col min="2570" max="2570" width="11.5703125" style="47" customWidth="1"/>
    <col min="2571" max="2816" width="9.140625" style="47"/>
    <col min="2817" max="2817" width="25.5703125" style="47" customWidth="1"/>
    <col min="2818" max="2818" width="4" style="47" customWidth="1"/>
    <col min="2819" max="2819" width="0" style="47" hidden="1" customWidth="1"/>
    <col min="2820" max="2820" width="28.42578125" style="47" customWidth="1"/>
    <col min="2821" max="2821" width="15.42578125" style="47" customWidth="1"/>
    <col min="2822" max="2822" width="16.140625" style="47" customWidth="1"/>
    <col min="2823" max="2823" width="15.85546875" style="47" bestFit="1" customWidth="1"/>
    <col min="2824" max="2824" width="16.7109375" style="47" customWidth="1"/>
    <col min="2825" max="2825" width="11" style="47" customWidth="1"/>
    <col min="2826" max="2826" width="11.5703125" style="47" customWidth="1"/>
    <col min="2827" max="3072" width="9.140625" style="47"/>
    <col min="3073" max="3073" width="25.5703125" style="47" customWidth="1"/>
    <col min="3074" max="3074" width="4" style="47" customWidth="1"/>
    <col min="3075" max="3075" width="0" style="47" hidden="1" customWidth="1"/>
    <col min="3076" max="3076" width="28.42578125" style="47" customWidth="1"/>
    <col min="3077" max="3077" width="15.42578125" style="47" customWidth="1"/>
    <col min="3078" max="3078" width="16.140625" style="47" customWidth="1"/>
    <col min="3079" max="3079" width="15.85546875" style="47" bestFit="1" customWidth="1"/>
    <col min="3080" max="3080" width="16.7109375" style="47" customWidth="1"/>
    <col min="3081" max="3081" width="11" style="47" customWidth="1"/>
    <col min="3082" max="3082" width="11.5703125" style="47" customWidth="1"/>
    <col min="3083" max="3328" width="9.140625" style="47"/>
    <col min="3329" max="3329" width="25.5703125" style="47" customWidth="1"/>
    <col min="3330" max="3330" width="4" style="47" customWidth="1"/>
    <col min="3331" max="3331" width="0" style="47" hidden="1" customWidth="1"/>
    <col min="3332" max="3332" width="28.42578125" style="47" customWidth="1"/>
    <col min="3333" max="3333" width="15.42578125" style="47" customWidth="1"/>
    <col min="3334" max="3334" width="16.140625" style="47" customWidth="1"/>
    <col min="3335" max="3335" width="15.85546875" style="47" bestFit="1" customWidth="1"/>
    <col min="3336" max="3336" width="16.7109375" style="47" customWidth="1"/>
    <col min="3337" max="3337" width="11" style="47" customWidth="1"/>
    <col min="3338" max="3338" width="11.5703125" style="47" customWidth="1"/>
    <col min="3339" max="3584" width="9.140625" style="47"/>
    <col min="3585" max="3585" width="25.5703125" style="47" customWidth="1"/>
    <col min="3586" max="3586" width="4" style="47" customWidth="1"/>
    <col min="3587" max="3587" width="0" style="47" hidden="1" customWidth="1"/>
    <col min="3588" max="3588" width="28.42578125" style="47" customWidth="1"/>
    <col min="3589" max="3589" width="15.42578125" style="47" customWidth="1"/>
    <col min="3590" max="3590" width="16.140625" style="47" customWidth="1"/>
    <col min="3591" max="3591" width="15.85546875" style="47" bestFit="1" customWidth="1"/>
    <col min="3592" max="3592" width="16.7109375" style="47" customWidth="1"/>
    <col min="3593" max="3593" width="11" style="47" customWidth="1"/>
    <col min="3594" max="3594" width="11.5703125" style="47" customWidth="1"/>
    <col min="3595" max="3840" width="9.140625" style="47"/>
    <col min="3841" max="3841" width="25.5703125" style="47" customWidth="1"/>
    <col min="3842" max="3842" width="4" style="47" customWidth="1"/>
    <col min="3843" max="3843" width="0" style="47" hidden="1" customWidth="1"/>
    <col min="3844" max="3844" width="28.42578125" style="47" customWidth="1"/>
    <col min="3845" max="3845" width="15.42578125" style="47" customWidth="1"/>
    <col min="3846" max="3846" width="16.140625" style="47" customWidth="1"/>
    <col min="3847" max="3847" width="15.85546875" style="47" bestFit="1" customWidth="1"/>
    <col min="3848" max="3848" width="16.7109375" style="47" customWidth="1"/>
    <col min="3849" max="3849" width="11" style="47" customWidth="1"/>
    <col min="3850" max="3850" width="11.5703125" style="47" customWidth="1"/>
    <col min="3851" max="4096" width="9.140625" style="47"/>
    <col min="4097" max="4097" width="25.5703125" style="47" customWidth="1"/>
    <col min="4098" max="4098" width="4" style="47" customWidth="1"/>
    <col min="4099" max="4099" width="0" style="47" hidden="1" customWidth="1"/>
    <col min="4100" max="4100" width="28.42578125" style="47" customWidth="1"/>
    <col min="4101" max="4101" width="15.42578125" style="47" customWidth="1"/>
    <col min="4102" max="4102" width="16.140625" style="47" customWidth="1"/>
    <col min="4103" max="4103" width="15.85546875" style="47" bestFit="1" customWidth="1"/>
    <col min="4104" max="4104" width="16.7109375" style="47" customWidth="1"/>
    <col min="4105" max="4105" width="11" style="47" customWidth="1"/>
    <col min="4106" max="4106" width="11.5703125" style="47" customWidth="1"/>
    <col min="4107" max="4352" width="9.140625" style="47"/>
    <col min="4353" max="4353" width="25.5703125" style="47" customWidth="1"/>
    <col min="4354" max="4354" width="4" style="47" customWidth="1"/>
    <col min="4355" max="4355" width="0" style="47" hidden="1" customWidth="1"/>
    <col min="4356" max="4356" width="28.42578125" style="47" customWidth="1"/>
    <col min="4357" max="4357" width="15.42578125" style="47" customWidth="1"/>
    <col min="4358" max="4358" width="16.140625" style="47" customWidth="1"/>
    <col min="4359" max="4359" width="15.85546875" style="47" bestFit="1" customWidth="1"/>
    <col min="4360" max="4360" width="16.7109375" style="47" customWidth="1"/>
    <col min="4361" max="4361" width="11" style="47" customWidth="1"/>
    <col min="4362" max="4362" width="11.5703125" style="47" customWidth="1"/>
    <col min="4363" max="4608" width="9.140625" style="47"/>
    <col min="4609" max="4609" width="25.5703125" style="47" customWidth="1"/>
    <col min="4610" max="4610" width="4" style="47" customWidth="1"/>
    <col min="4611" max="4611" width="0" style="47" hidden="1" customWidth="1"/>
    <col min="4612" max="4612" width="28.42578125" style="47" customWidth="1"/>
    <col min="4613" max="4613" width="15.42578125" style="47" customWidth="1"/>
    <col min="4614" max="4614" width="16.140625" style="47" customWidth="1"/>
    <col min="4615" max="4615" width="15.85546875" style="47" bestFit="1" customWidth="1"/>
    <col min="4616" max="4616" width="16.7109375" style="47" customWidth="1"/>
    <col min="4617" max="4617" width="11" style="47" customWidth="1"/>
    <col min="4618" max="4618" width="11.5703125" style="47" customWidth="1"/>
    <col min="4619" max="4864" width="9.140625" style="47"/>
    <col min="4865" max="4865" width="25.5703125" style="47" customWidth="1"/>
    <col min="4866" max="4866" width="4" style="47" customWidth="1"/>
    <col min="4867" max="4867" width="0" style="47" hidden="1" customWidth="1"/>
    <col min="4868" max="4868" width="28.42578125" style="47" customWidth="1"/>
    <col min="4869" max="4869" width="15.42578125" style="47" customWidth="1"/>
    <col min="4870" max="4870" width="16.140625" style="47" customWidth="1"/>
    <col min="4871" max="4871" width="15.85546875" style="47" bestFit="1" customWidth="1"/>
    <col min="4872" max="4872" width="16.7109375" style="47" customWidth="1"/>
    <col min="4873" max="4873" width="11" style="47" customWidth="1"/>
    <col min="4874" max="4874" width="11.5703125" style="47" customWidth="1"/>
    <col min="4875" max="5120" width="9.140625" style="47"/>
    <col min="5121" max="5121" width="25.5703125" style="47" customWidth="1"/>
    <col min="5122" max="5122" width="4" style="47" customWidth="1"/>
    <col min="5123" max="5123" width="0" style="47" hidden="1" customWidth="1"/>
    <col min="5124" max="5124" width="28.42578125" style="47" customWidth="1"/>
    <col min="5125" max="5125" width="15.42578125" style="47" customWidth="1"/>
    <col min="5126" max="5126" width="16.140625" style="47" customWidth="1"/>
    <col min="5127" max="5127" width="15.85546875" style="47" bestFit="1" customWidth="1"/>
    <col min="5128" max="5128" width="16.7109375" style="47" customWidth="1"/>
    <col min="5129" max="5129" width="11" style="47" customWidth="1"/>
    <col min="5130" max="5130" width="11.5703125" style="47" customWidth="1"/>
    <col min="5131" max="5376" width="9.140625" style="47"/>
    <col min="5377" max="5377" width="25.5703125" style="47" customWidth="1"/>
    <col min="5378" max="5378" width="4" style="47" customWidth="1"/>
    <col min="5379" max="5379" width="0" style="47" hidden="1" customWidth="1"/>
    <col min="5380" max="5380" width="28.42578125" style="47" customWidth="1"/>
    <col min="5381" max="5381" width="15.42578125" style="47" customWidth="1"/>
    <col min="5382" max="5382" width="16.140625" style="47" customWidth="1"/>
    <col min="5383" max="5383" width="15.85546875" style="47" bestFit="1" customWidth="1"/>
    <col min="5384" max="5384" width="16.7109375" style="47" customWidth="1"/>
    <col min="5385" max="5385" width="11" style="47" customWidth="1"/>
    <col min="5386" max="5386" width="11.5703125" style="47" customWidth="1"/>
    <col min="5387" max="5632" width="9.140625" style="47"/>
    <col min="5633" max="5633" width="25.5703125" style="47" customWidth="1"/>
    <col min="5634" max="5634" width="4" style="47" customWidth="1"/>
    <col min="5635" max="5635" width="0" style="47" hidden="1" customWidth="1"/>
    <col min="5636" max="5636" width="28.42578125" style="47" customWidth="1"/>
    <col min="5637" max="5637" width="15.42578125" style="47" customWidth="1"/>
    <col min="5638" max="5638" width="16.140625" style="47" customWidth="1"/>
    <col min="5639" max="5639" width="15.85546875" style="47" bestFit="1" customWidth="1"/>
    <col min="5640" max="5640" width="16.7109375" style="47" customWidth="1"/>
    <col min="5641" max="5641" width="11" style="47" customWidth="1"/>
    <col min="5642" max="5642" width="11.5703125" style="47" customWidth="1"/>
    <col min="5643" max="5888" width="9.140625" style="47"/>
    <col min="5889" max="5889" width="25.5703125" style="47" customWidth="1"/>
    <col min="5890" max="5890" width="4" style="47" customWidth="1"/>
    <col min="5891" max="5891" width="0" style="47" hidden="1" customWidth="1"/>
    <col min="5892" max="5892" width="28.42578125" style="47" customWidth="1"/>
    <col min="5893" max="5893" width="15.42578125" style="47" customWidth="1"/>
    <col min="5894" max="5894" width="16.140625" style="47" customWidth="1"/>
    <col min="5895" max="5895" width="15.85546875" style="47" bestFit="1" customWidth="1"/>
    <col min="5896" max="5896" width="16.7109375" style="47" customWidth="1"/>
    <col min="5897" max="5897" width="11" style="47" customWidth="1"/>
    <col min="5898" max="5898" width="11.5703125" style="47" customWidth="1"/>
    <col min="5899" max="6144" width="9.140625" style="47"/>
    <col min="6145" max="6145" width="25.5703125" style="47" customWidth="1"/>
    <col min="6146" max="6146" width="4" style="47" customWidth="1"/>
    <col min="6147" max="6147" width="0" style="47" hidden="1" customWidth="1"/>
    <col min="6148" max="6148" width="28.42578125" style="47" customWidth="1"/>
    <col min="6149" max="6149" width="15.42578125" style="47" customWidth="1"/>
    <col min="6150" max="6150" width="16.140625" style="47" customWidth="1"/>
    <col min="6151" max="6151" width="15.85546875" style="47" bestFit="1" customWidth="1"/>
    <col min="6152" max="6152" width="16.7109375" style="47" customWidth="1"/>
    <col min="6153" max="6153" width="11" style="47" customWidth="1"/>
    <col min="6154" max="6154" width="11.5703125" style="47" customWidth="1"/>
    <col min="6155" max="6400" width="9.140625" style="47"/>
    <col min="6401" max="6401" width="25.5703125" style="47" customWidth="1"/>
    <col min="6402" max="6402" width="4" style="47" customWidth="1"/>
    <col min="6403" max="6403" width="0" style="47" hidden="1" customWidth="1"/>
    <col min="6404" max="6404" width="28.42578125" style="47" customWidth="1"/>
    <col min="6405" max="6405" width="15.42578125" style="47" customWidth="1"/>
    <col min="6406" max="6406" width="16.140625" style="47" customWidth="1"/>
    <col min="6407" max="6407" width="15.85546875" style="47" bestFit="1" customWidth="1"/>
    <col min="6408" max="6408" width="16.7109375" style="47" customWidth="1"/>
    <col min="6409" max="6409" width="11" style="47" customWidth="1"/>
    <col min="6410" max="6410" width="11.5703125" style="47" customWidth="1"/>
    <col min="6411" max="6656" width="9.140625" style="47"/>
    <col min="6657" max="6657" width="25.5703125" style="47" customWidth="1"/>
    <col min="6658" max="6658" width="4" style="47" customWidth="1"/>
    <col min="6659" max="6659" width="0" style="47" hidden="1" customWidth="1"/>
    <col min="6660" max="6660" width="28.42578125" style="47" customWidth="1"/>
    <col min="6661" max="6661" width="15.42578125" style="47" customWidth="1"/>
    <col min="6662" max="6662" width="16.140625" style="47" customWidth="1"/>
    <col min="6663" max="6663" width="15.85546875" style="47" bestFit="1" customWidth="1"/>
    <col min="6664" max="6664" width="16.7109375" style="47" customWidth="1"/>
    <col min="6665" max="6665" width="11" style="47" customWidth="1"/>
    <col min="6666" max="6666" width="11.5703125" style="47" customWidth="1"/>
    <col min="6667" max="6912" width="9.140625" style="47"/>
    <col min="6913" max="6913" width="25.5703125" style="47" customWidth="1"/>
    <col min="6914" max="6914" width="4" style="47" customWidth="1"/>
    <col min="6915" max="6915" width="0" style="47" hidden="1" customWidth="1"/>
    <col min="6916" max="6916" width="28.42578125" style="47" customWidth="1"/>
    <col min="6917" max="6917" width="15.42578125" style="47" customWidth="1"/>
    <col min="6918" max="6918" width="16.140625" style="47" customWidth="1"/>
    <col min="6919" max="6919" width="15.85546875" style="47" bestFit="1" customWidth="1"/>
    <col min="6920" max="6920" width="16.7109375" style="47" customWidth="1"/>
    <col min="6921" max="6921" width="11" style="47" customWidth="1"/>
    <col min="6922" max="6922" width="11.5703125" style="47" customWidth="1"/>
    <col min="6923" max="7168" width="9.140625" style="47"/>
    <col min="7169" max="7169" width="25.5703125" style="47" customWidth="1"/>
    <col min="7170" max="7170" width="4" style="47" customWidth="1"/>
    <col min="7171" max="7171" width="0" style="47" hidden="1" customWidth="1"/>
    <col min="7172" max="7172" width="28.42578125" style="47" customWidth="1"/>
    <col min="7173" max="7173" width="15.42578125" style="47" customWidth="1"/>
    <col min="7174" max="7174" width="16.140625" style="47" customWidth="1"/>
    <col min="7175" max="7175" width="15.85546875" style="47" bestFit="1" customWidth="1"/>
    <col min="7176" max="7176" width="16.7109375" style="47" customWidth="1"/>
    <col min="7177" max="7177" width="11" style="47" customWidth="1"/>
    <col min="7178" max="7178" width="11.5703125" style="47" customWidth="1"/>
    <col min="7179" max="7424" width="9.140625" style="47"/>
    <col min="7425" max="7425" width="25.5703125" style="47" customWidth="1"/>
    <col min="7426" max="7426" width="4" style="47" customWidth="1"/>
    <col min="7427" max="7427" width="0" style="47" hidden="1" customWidth="1"/>
    <col min="7428" max="7428" width="28.42578125" style="47" customWidth="1"/>
    <col min="7429" max="7429" width="15.42578125" style="47" customWidth="1"/>
    <col min="7430" max="7430" width="16.140625" style="47" customWidth="1"/>
    <col min="7431" max="7431" width="15.85546875" style="47" bestFit="1" customWidth="1"/>
    <col min="7432" max="7432" width="16.7109375" style="47" customWidth="1"/>
    <col min="7433" max="7433" width="11" style="47" customWidth="1"/>
    <col min="7434" max="7434" width="11.5703125" style="47" customWidth="1"/>
    <col min="7435" max="7680" width="9.140625" style="47"/>
    <col min="7681" max="7681" width="25.5703125" style="47" customWidth="1"/>
    <col min="7682" max="7682" width="4" style="47" customWidth="1"/>
    <col min="7683" max="7683" width="0" style="47" hidden="1" customWidth="1"/>
    <col min="7684" max="7684" width="28.42578125" style="47" customWidth="1"/>
    <col min="7685" max="7685" width="15.42578125" style="47" customWidth="1"/>
    <col min="7686" max="7686" width="16.140625" style="47" customWidth="1"/>
    <col min="7687" max="7687" width="15.85546875" style="47" bestFit="1" customWidth="1"/>
    <col min="7688" max="7688" width="16.7109375" style="47" customWidth="1"/>
    <col min="7689" max="7689" width="11" style="47" customWidth="1"/>
    <col min="7690" max="7690" width="11.5703125" style="47" customWidth="1"/>
    <col min="7691" max="7936" width="9.140625" style="47"/>
    <col min="7937" max="7937" width="25.5703125" style="47" customWidth="1"/>
    <col min="7938" max="7938" width="4" style="47" customWidth="1"/>
    <col min="7939" max="7939" width="0" style="47" hidden="1" customWidth="1"/>
    <col min="7940" max="7940" width="28.42578125" style="47" customWidth="1"/>
    <col min="7941" max="7941" width="15.42578125" style="47" customWidth="1"/>
    <col min="7942" max="7942" width="16.140625" style="47" customWidth="1"/>
    <col min="7943" max="7943" width="15.85546875" style="47" bestFit="1" customWidth="1"/>
    <col min="7944" max="7944" width="16.7109375" style="47" customWidth="1"/>
    <col min="7945" max="7945" width="11" style="47" customWidth="1"/>
    <col min="7946" max="7946" width="11.5703125" style="47" customWidth="1"/>
    <col min="7947" max="8192" width="9.140625" style="47"/>
    <col min="8193" max="8193" width="25.5703125" style="47" customWidth="1"/>
    <col min="8194" max="8194" width="4" style="47" customWidth="1"/>
    <col min="8195" max="8195" width="0" style="47" hidden="1" customWidth="1"/>
    <col min="8196" max="8196" width="28.42578125" style="47" customWidth="1"/>
    <col min="8197" max="8197" width="15.42578125" style="47" customWidth="1"/>
    <col min="8198" max="8198" width="16.140625" style="47" customWidth="1"/>
    <col min="8199" max="8199" width="15.85546875" style="47" bestFit="1" customWidth="1"/>
    <col min="8200" max="8200" width="16.7109375" style="47" customWidth="1"/>
    <col min="8201" max="8201" width="11" style="47" customWidth="1"/>
    <col min="8202" max="8202" width="11.5703125" style="47" customWidth="1"/>
    <col min="8203" max="8448" width="9.140625" style="47"/>
    <col min="8449" max="8449" width="25.5703125" style="47" customWidth="1"/>
    <col min="8450" max="8450" width="4" style="47" customWidth="1"/>
    <col min="8451" max="8451" width="0" style="47" hidden="1" customWidth="1"/>
    <col min="8452" max="8452" width="28.42578125" style="47" customWidth="1"/>
    <col min="8453" max="8453" width="15.42578125" style="47" customWidth="1"/>
    <col min="8454" max="8454" width="16.140625" style="47" customWidth="1"/>
    <col min="8455" max="8455" width="15.85546875" style="47" bestFit="1" customWidth="1"/>
    <col min="8456" max="8456" width="16.7109375" style="47" customWidth="1"/>
    <col min="8457" max="8457" width="11" style="47" customWidth="1"/>
    <col min="8458" max="8458" width="11.5703125" style="47" customWidth="1"/>
    <col min="8459" max="8704" width="9.140625" style="47"/>
    <col min="8705" max="8705" width="25.5703125" style="47" customWidth="1"/>
    <col min="8706" max="8706" width="4" style="47" customWidth="1"/>
    <col min="8707" max="8707" width="0" style="47" hidden="1" customWidth="1"/>
    <col min="8708" max="8708" width="28.42578125" style="47" customWidth="1"/>
    <col min="8709" max="8709" width="15.42578125" style="47" customWidth="1"/>
    <col min="8710" max="8710" width="16.140625" style="47" customWidth="1"/>
    <col min="8711" max="8711" width="15.85546875" style="47" bestFit="1" customWidth="1"/>
    <col min="8712" max="8712" width="16.7109375" style="47" customWidth="1"/>
    <col min="8713" max="8713" width="11" style="47" customWidth="1"/>
    <col min="8714" max="8714" width="11.5703125" style="47" customWidth="1"/>
    <col min="8715" max="8960" width="9.140625" style="47"/>
    <col min="8961" max="8961" width="25.5703125" style="47" customWidth="1"/>
    <col min="8962" max="8962" width="4" style="47" customWidth="1"/>
    <col min="8963" max="8963" width="0" style="47" hidden="1" customWidth="1"/>
    <col min="8964" max="8964" width="28.42578125" style="47" customWidth="1"/>
    <col min="8965" max="8965" width="15.42578125" style="47" customWidth="1"/>
    <col min="8966" max="8966" width="16.140625" style="47" customWidth="1"/>
    <col min="8967" max="8967" width="15.85546875" style="47" bestFit="1" customWidth="1"/>
    <col min="8968" max="8968" width="16.7109375" style="47" customWidth="1"/>
    <col min="8969" max="8969" width="11" style="47" customWidth="1"/>
    <col min="8970" max="8970" width="11.5703125" style="47" customWidth="1"/>
    <col min="8971" max="9216" width="9.140625" style="47"/>
    <col min="9217" max="9217" width="25.5703125" style="47" customWidth="1"/>
    <col min="9218" max="9218" width="4" style="47" customWidth="1"/>
    <col min="9219" max="9219" width="0" style="47" hidden="1" customWidth="1"/>
    <col min="9220" max="9220" width="28.42578125" style="47" customWidth="1"/>
    <col min="9221" max="9221" width="15.42578125" style="47" customWidth="1"/>
    <col min="9222" max="9222" width="16.140625" style="47" customWidth="1"/>
    <col min="9223" max="9223" width="15.85546875" style="47" bestFit="1" customWidth="1"/>
    <col min="9224" max="9224" width="16.7109375" style="47" customWidth="1"/>
    <col min="9225" max="9225" width="11" style="47" customWidth="1"/>
    <col min="9226" max="9226" width="11.5703125" style="47" customWidth="1"/>
    <col min="9227" max="9472" width="9.140625" style="47"/>
    <col min="9473" max="9473" width="25.5703125" style="47" customWidth="1"/>
    <col min="9474" max="9474" width="4" style="47" customWidth="1"/>
    <col min="9475" max="9475" width="0" style="47" hidden="1" customWidth="1"/>
    <col min="9476" max="9476" width="28.42578125" style="47" customWidth="1"/>
    <col min="9477" max="9477" width="15.42578125" style="47" customWidth="1"/>
    <col min="9478" max="9478" width="16.140625" style="47" customWidth="1"/>
    <col min="9479" max="9479" width="15.85546875" style="47" bestFit="1" customWidth="1"/>
    <col min="9480" max="9480" width="16.7109375" style="47" customWidth="1"/>
    <col min="9481" max="9481" width="11" style="47" customWidth="1"/>
    <col min="9482" max="9482" width="11.5703125" style="47" customWidth="1"/>
    <col min="9483" max="9728" width="9.140625" style="47"/>
    <col min="9729" max="9729" width="25.5703125" style="47" customWidth="1"/>
    <col min="9730" max="9730" width="4" style="47" customWidth="1"/>
    <col min="9731" max="9731" width="0" style="47" hidden="1" customWidth="1"/>
    <col min="9732" max="9732" width="28.42578125" style="47" customWidth="1"/>
    <col min="9733" max="9733" width="15.42578125" style="47" customWidth="1"/>
    <col min="9734" max="9734" width="16.140625" style="47" customWidth="1"/>
    <col min="9735" max="9735" width="15.85546875" style="47" bestFit="1" customWidth="1"/>
    <col min="9736" max="9736" width="16.7109375" style="47" customWidth="1"/>
    <col min="9737" max="9737" width="11" style="47" customWidth="1"/>
    <col min="9738" max="9738" width="11.5703125" style="47" customWidth="1"/>
    <col min="9739" max="9984" width="9.140625" style="47"/>
    <col min="9985" max="9985" width="25.5703125" style="47" customWidth="1"/>
    <col min="9986" max="9986" width="4" style="47" customWidth="1"/>
    <col min="9987" max="9987" width="0" style="47" hidden="1" customWidth="1"/>
    <col min="9988" max="9988" width="28.42578125" style="47" customWidth="1"/>
    <col min="9989" max="9989" width="15.42578125" style="47" customWidth="1"/>
    <col min="9990" max="9990" width="16.140625" style="47" customWidth="1"/>
    <col min="9991" max="9991" width="15.85546875" style="47" bestFit="1" customWidth="1"/>
    <col min="9992" max="9992" width="16.7109375" style="47" customWidth="1"/>
    <col min="9993" max="9993" width="11" style="47" customWidth="1"/>
    <col min="9994" max="9994" width="11.5703125" style="47" customWidth="1"/>
    <col min="9995" max="10240" width="9.140625" style="47"/>
    <col min="10241" max="10241" width="25.5703125" style="47" customWidth="1"/>
    <col min="10242" max="10242" width="4" style="47" customWidth="1"/>
    <col min="10243" max="10243" width="0" style="47" hidden="1" customWidth="1"/>
    <col min="10244" max="10244" width="28.42578125" style="47" customWidth="1"/>
    <col min="10245" max="10245" width="15.42578125" style="47" customWidth="1"/>
    <col min="10246" max="10246" width="16.140625" style="47" customWidth="1"/>
    <col min="10247" max="10247" width="15.85546875" style="47" bestFit="1" customWidth="1"/>
    <col min="10248" max="10248" width="16.7109375" style="47" customWidth="1"/>
    <col min="10249" max="10249" width="11" style="47" customWidth="1"/>
    <col min="10250" max="10250" width="11.5703125" style="47" customWidth="1"/>
    <col min="10251" max="10496" width="9.140625" style="47"/>
    <col min="10497" max="10497" width="25.5703125" style="47" customWidth="1"/>
    <col min="10498" max="10498" width="4" style="47" customWidth="1"/>
    <col min="10499" max="10499" width="0" style="47" hidden="1" customWidth="1"/>
    <col min="10500" max="10500" width="28.42578125" style="47" customWidth="1"/>
    <col min="10501" max="10501" width="15.42578125" style="47" customWidth="1"/>
    <col min="10502" max="10502" width="16.140625" style="47" customWidth="1"/>
    <col min="10503" max="10503" width="15.85546875" style="47" bestFit="1" customWidth="1"/>
    <col min="10504" max="10504" width="16.7109375" style="47" customWidth="1"/>
    <col min="10505" max="10505" width="11" style="47" customWidth="1"/>
    <col min="10506" max="10506" width="11.5703125" style="47" customWidth="1"/>
    <col min="10507" max="10752" width="9.140625" style="47"/>
    <col min="10753" max="10753" width="25.5703125" style="47" customWidth="1"/>
    <col min="10754" max="10754" width="4" style="47" customWidth="1"/>
    <col min="10755" max="10755" width="0" style="47" hidden="1" customWidth="1"/>
    <col min="10756" max="10756" width="28.42578125" style="47" customWidth="1"/>
    <col min="10757" max="10757" width="15.42578125" style="47" customWidth="1"/>
    <col min="10758" max="10758" width="16.140625" style="47" customWidth="1"/>
    <col min="10759" max="10759" width="15.85546875" style="47" bestFit="1" customWidth="1"/>
    <col min="10760" max="10760" width="16.7109375" style="47" customWidth="1"/>
    <col min="10761" max="10761" width="11" style="47" customWidth="1"/>
    <col min="10762" max="10762" width="11.5703125" style="47" customWidth="1"/>
    <col min="10763" max="11008" width="9.140625" style="47"/>
    <col min="11009" max="11009" width="25.5703125" style="47" customWidth="1"/>
    <col min="11010" max="11010" width="4" style="47" customWidth="1"/>
    <col min="11011" max="11011" width="0" style="47" hidden="1" customWidth="1"/>
    <col min="11012" max="11012" width="28.42578125" style="47" customWidth="1"/>
    <col min="11013" max="11013" width="15.42578125" style="47" customWidth="1"/>
    <col min="11014" max="11014" width="16.140625" style="47" customWidth="1"/>
    <col min="11015" max="11015" width="15.85546875" style="47" bestFit="1" customWidth="1"/>
    <col min="11016" max="11016" width="16.7109375" style="47" customWidth="1"/>
    <col min="11017" max="11017" width="11" style="47" customWidth="1"/>
    <col min="11018" max="11018" width="11.5703125" style="47" customWidth="1"/>
    <col min="11019" max="11264" width="9.140625" style="47"/>
    <col min="11265" max="11265" width="25.5703125" style="47" customWidth="1"/>
    <col min="11266" max="11266" width="4" style="47" customWidth="1"/>
    <col min="11267" max="11267" width="0" style="47" hidden="1" customWidth="1"/>
    <col min="11268" max="11268" width="28.42578125" style="47" customWidth="1"/>
    <col min="11269" max="11269" width="15.42578125" style="47" customWidth="1"/>
    <col min="11270" max="11270" width="16.140625" style="47" customWidth="1"/>
    <col min="11271" max="11271" width="15.85546875" style="47" bestFit="1" customWidth="1"/>
    <col min="11272" max="11272" width="16.7109375" style="47" customWidth="1"/>
    <col min="11273" max="11273" width="11" style="47" customWidth="1"/>
    <col min="11274" max="11274" width="11.5703125" style="47" customWidth="1"/>
    <col min="11275" max="11520" width="9.140625" style="47"/>
    <col min="11521" max="11521" width="25.5703125" style="47" customWidth="1"/>
    <col min="11522" max="11522" width="4" style="47" customWidth="1"/>
    <col min="11523" max="11523" width="0" style="47" hidden="1" customWidth="1"/>
    <col min="11524" max="11524" width="28.42578125" style="47" customWidth="1"/>
    <col min="11525" max="11525" width="15.42578125" style="47" customWidth="1"/>
    <col min="11526" max="11526" width="16.140625" style="47" customWidth="1"/>
    <col min="11527" max="11527" width="15.85546875" style="47" bestFit="1" customWidth="1"/>
    <col min="11528" max="11528" width="16.7109375" style="47" customWidth="1"/>
    <col min="11529" max="11529" width="11" style="47" customWidth="1"/>
    <col min="11530" max="11530" width="11.5703125" style="47" customWidth="1"/>
    <col min="11531" max="11776" width="9.140625" style="47"/>
    <col min="11777" max="11777" width="25.5703125" style="47" customWidth="1"/>
    <col min="11778" max="11778" width="4" style="47" customWidth="1"/>
    <col min="11779" max="11779" width="0" style="47" hidden="1" customWidth="1"/>
    <col min="11780" max="11780" width="28.42578125" style="47" customWidth="1"/>
    <col min="11781" max="11781" width="15.42578125" style="47" customWidth="1"/>
    <col min="11782" max="11782" width="16.140625" style="47" customWidth="1"/>
    <col min="11783" max="11783" width="15.85546875" style="47" bestFit="1" customWidth="1"/>
    <col min="11784" max="11784" width="16.7109375" style="47" customWidth="1"/>
    <col min="11785" max="11785" width="11" style="47" customWidth="1"/>
    <col min="11786" max="11786" width="11.5703125" style="47" customWidth="1"/>
    <col min="11787" max="12032" width="9.140625" style="47"/>
    <col min="12033" max="12033" width="25.5703125" style="47" customWidth="1"/>
    <col min="12034" max="12034" width="4" style="47" customWidth="1"/>
    <col min="12035" max="12035" width="0" style="47" hidden="1" customWidth="1"/>
    <col min="12036" max="12036" width="28.42578125" style="47" customWidth="1"/>
    <col min="12037" max="12037" width="15.42578125" style="47" customWidth="1"/>
    <col min="12038" max="12038" width="16.140625" style="47" customWidth="1"/>
    <col min="12039" max="12039" width="15.85546875" style="47" bestFit="1" customWidth="1"/>
    <col min="12040" max="12040" width="16.7109375" style="47" customWidth="1"/>
    <col min="12041" max="12041" width="11" style="47" customWidth="1"/>
    <col min="12042" max="12042" width="11.5703125" style="47" customWidth="1"/>
    <col min="12043" max="12288" width="9.140625" style="47"/>
    <col min="12289" max="12289" width="25.5703125" style="47" customWidth="1"/>
    <col min="12290" max="12290" width="4" style="47" customWidth="1"/>
    <col min="12291" max="12291" width="0" style="47" hidden="1" customWidth="1"/>
    <col min="12292" max="12292" width="28.42578125" style="47" customWidth="1"/>
    <col min="12293" max="12293" width="15.42578125" style="47" customWidth="1"/>
    <col min="12294" max="12294" width="16.140625" style="47" customWidth="1"/>
    <col min="12295" max="12295" width="15.85546875" style="47" bestFit="1" customWidth="1"/>
    <col min="12296" max="12296" width="16.7109375" style="47" customWidth="1"/>
    <col min="12297" max="12297" width="11" style="47" customWidth="1"/>
    <col min="12298" max="12298" width="11.5703125" style="47" customWidth="1"/>
    <col min="12299" max="12544" width="9.140625" style="47"/>
    <col min="12545" max="12545" width="25.5703125" style="47" customWidth="1"/>
    <col min="12546" max="12546" width="4" style="47" customWidth="1"/>
    <col min="12547" max="12547" width="0" style="47" hidden="1" customWidth="1"/>
    <col min="12548" max="12548" width="28.42578125" style="47" customWidth="1"/>
    <col min="12549" max="12549" width="15.42578125" style="47" customWidth="1"/>
    <col min="12550" max="12550" width="16.140625" style="47" customWidth="1"/>
    <col min="12551" max="12551" width="15.85546875" style="47" bestFit="1" customWidth="1"/>
    <col min="12552" max="12552" width="16.7109375" style="47" customWidth="1"/>
    <col min="12553" max="12553" width="11" style="47" customWidth="1"/>
    <col min="12554" max="12554" width="11.5703125" style="47" customWidth="1"/>
    <col min="12555" max="12800" width="9.140625" style="47"/>
    <col min="12801" max="12801" width="25.5703125" style="47" customWidth="1"/>
    <col min="12802" max="12802" width="4" style="47" customWidth="1"/>
    <col min="12803" max="12803" width="0" style="47" hidden="1" customWidth="1"/>
    <col min="12804" max="12804" width="28.42578125" style="47" customWidth="1"/>
    <col min="12805" max="12805" width="15.42578125" style="47" customWidth="1"/>
    <col min="12806" max="12806" width="16.140625" style="47" customWidth="1"/>
    <col min="12807" max="12807" width="15.85546875" style="47" bestFit="1" customWidth="1"/>
    <col min="12808" max="12808" width="16.7109375" style="47" customWidth="1"/>
    <col min="12809" max="12809" width="11" style="47" customWidth="1"/>
    <col min="12810" max="12810" width="11.5703125" style="47" customWidth="1"/>
    <col min="12811" max="13056" width="9.140625" style="47"/>
    <col min="13057" max="13057" width="25.5703125" style="47" customWidth="1"/>
    <col min="13058" max="13058" width="4" style="47" customWidth="1"/>
    <col min="13059" max="13059" width="0" style="47" hidden="1" customWidth="1"/>
    <col min="13060" max="13060" width="28.42578125" style="47" customWidth="1"/>
    <col min="13061" max="13061" width="15.42578125" style="47" customWidth="1"/>
    <col min="13062" max="13062" width="16.140625" style="47" customWidth="1"/>
    <col min="13063" max="13063" width="15.85546875" style="47" bestFit="1" customWidth="1"/>
    <col min="13064" max="13064" width="16.7109375" style="47" customWidth="1"/>
    <col min="13065" max="13065" width="11" style="47" customWidth="1"/>
    <col min="13066" max="13066" width="11.5703125" style="47" customWidth="1"/>
    <col min="13067" max="13312" width="9.140625" style="47"/>
    <col min="13313" max="13313" width="25.5703125" style="47" customWidth="1"/>
    <col min="13314" max="13314" width="4" style="47" customWidth="1"/>
    <col min="13315" max="13315" width="0" style="47" hidden="1" customWidth="1"/>
    <col min="13316" max="13316" width="28.42578125" style="47" customWidth="1"/>
    <col min="13317" max="13317" width="15.42578125" style="47" customWidth="1"/>
    <col min="13318" max="13318" width="16.140625" style="47" customWidth="1"/>
    <col min="13319" max="13319" width="15.85546875" style="47" bestFit="1" customWidth="1"/>
    <col min="13320" max="13320" width="16.7109375" style="47" customWidth="1"/>
    <col min="13321" max="13321" width="11" style="47" customWidth="1"/>
    <col min="13322" max="13322" width="11.5703125" style="47" customWidth="1"/>
    <col min="13323" max="13568" width="9.140625" style="47"/>
    <col min="13569" max="13569" width="25.5703125" style="47" customWidth="1"/>
    <col min="13570" max="13570" width="4" style="47" customWidth="1"/>
    <col min="13571" max="13571" width="0" style="47" hidden="1" customWidth="1"/>
    <col min="13572" max="13572" width="28.42578125" style="47" customWidth="1"/>
    <col min="13573" max="13573" width="15.42578125" style="47" customWidth="1"/>
    <col min="13574" max="13574" width="16.140625" style="47" customWidth="1"/>
    <col min="13575" max="13575" width="15.85546875" style="47" bestFit="1" customWidth="1"/>
    <col min="13576" max="13576" width="16.7109375" style="47" customWidth="1"/>
    <col min="13577" max="13577" width="11" style="47" customWidth="1"/>
    <col min="13578" max="13578" width="11.5703125" style="47" customWidth="1"/>
    <col min="13579" max="13824" width="9.140625" style="47"/>
    <col min="13825" max="13825" width="25.5703125" style="47" customWidth="1"/>
    <col min="13826" max="13826" width="4" style="47" customWidth="1"/>
    <col min="13827" max="13827" width="0" style="47" hidden="1" customWidth="1"/>
    <col min="13828" max="13828" width="28.42578125" style="47" customWidth="1"/>
    <col min="13829" max="13829" width="15.42578125" style="47" customWidth="1"/>
    <col min="13830" max="13830" width="16.140625" style="47" customWidth="1"/>
    <col min="13831" max="13831" width="15.85546875" style="47" bestFit="1" customWidth="1"/>
    <col min="13832" max="13832" width="16.7109375" style="47" customWidth="1"/>
    <col min="13833" max="13833" width="11" style="47" customWidth="1"/>
    <col min="13834" max="13834" width="11.5703125" style="47" customWidth="1"/>
    <col min="13835" max="14080" width="9.140625" style="47"/>
    <col min="14081" max="14081" width="25.5703125" style="47" customWidth="1"/>
    <col min="14082" max="14082" width="4" style="47" customWidth="1"/>
    <col min="14083" max="14083" width="0" style="47" hidden="1" customWidth="1"/>
    <col min="14084" max="14084" width="28.42578125" style="47" customWidth="1"/>
    <col min="14085" max="14085" width="15.42578125" style="47" customWidth="1"/>
    <col min="14086" max="14086" width="16.140625" style="47" customWidth="1"/>
    <col min="14087" max="14087" width="15.85546875" style="47" bestFit="1" customWidth="1"/>
    <col min="14088" max="14088" width="16.7109375" style="47" customWidth="1"/>
    <col min="14089" max="14089" width="11" style="47" customWidth="1"/>
    <col min="14090" max="14090" width="11.5703125" style="47" customWidth="1"/>
    <col min="14091" max="14336" width="9.140625" style="47"/>
    <col min="14337" max="14337" width="25.5703125" style="47" customWidth="1"/>
    <col min="14338" max="14338" width="4" style="47" customWidth="1"/>
    <col min="14339" max="14339" width="0" style="47" hidden="1" customWidth="1"/>
    <col min="14340" max="14340" width="28.42578125" style="47" customWidth="1"/>
    <col min="14341" max="14341" width="15.42578125" style="47" customWidth="1"/>
    <col min="14342" max="14342" width="16.140625" style="47" customWidth="1"/>
    <col min="14343" max="14343" width="15.85546875" style="47" bestFit="1" customWidth="1"/>
    <col min="14344" max="14344" width="16.7109375" style="47" customWidth="1"/>
    <col min="14345" max="14345" width="11" style="47" customWidth="1"/>
    <col min="14346" max="14346" width="11.5703125" style="47" customWidth="1"/>
    <col min="14347" max="14592" width="9.140625" style="47"/>
    <col min="14593" max="14593" width="25.5703125" style="47" customWidth="1"/>
    <col min="14594" max="14594" width="4" style="47" customWidth="1"/>
    <col min="14595" max="14595" width="0" style="47" hidden="1" customWidth="1"/>
    <col min="14596" max="14596" width="28.42578125" style="47" customWidth="1"/>
    <col min="14597" max="14597" width="15.42578125" style="47" customWidth="1"/>
    <col min="14598" max="14598" width="16.140625" style="47" customWidth="1"/>
    <col min="14599" max="14599" width="15.85546875" style="47" bestFit="1" customWidth="1"/>
    <col min="14600" max="14600" width="16.7109375" style="47" customWidth="1"/>
    <col min="14601" max="14601" width="11" style="47" customWidth="1"/>
    <col min="14602" max="14602" width="11.5703125" style="47" customWidth="1"/>
    <col min="14603" max="14848" width="9.140625" style="47"/>
    <col min="14849" max="14849" width="25.5703125" style="47" customWidth="1"/>
    <col min="14850" max="14850" width="4" style="47" customWidth="1"/>
    <col min="14851" max="14851" width="0" style="47" hidden="1" customWidth="1"/>
    <col min="14852" max="14852" width="28.42578125" style="47" customWidth="1"/>
    <col min="14853" max="14853" width="15.42578125" style="47" customWidth="1"/>
    <col min="14854" max="14854" width="16.140625" style="47" customWidth="1"/>
    <col min="14855" max="14855" width="15.85546875" style="47" bestFit="1" customWidth="1"/>
    <col min="14856" max="14856" width="16.7109375" style="47" customWidth="1"/>
    <col min="14857" max="14857" width="11" style="47" customWidth="1"/>
    <col min="14858" max="14858" width="11.5703125" style="47" customWidth="1"/>
    <col min="14859" max="15104" width="9.140625" style="47"/>
    <col min="15105" max="15105" width="25.5703125" style="47" customWidth="1"/>
    <col min="15106" max="15106" width="4" style="47" customWidth="1"/>
    <col min="15107" max="15107" width="0" style="47" hidden="1" customWidth="1"/>
    <col min="15108" max="15108" width="28.42578125" style="47" customWidth="1"/>
    <col min="15109" max="15109" width="15.42578125" style="47" customWidth="1"/>
    <col min="15110" max="15110" width="16.140625" style="47" customWidth="1"/>
    <col min="15111" max="15111" width="15.85546875" style="47" bestFit="1" customWidth="1"/>
    <col min="15112" max="15112" width="16.7109375" style="47" customWidth="1"/>
    <col min="15113" max="15113" width="11" style="47" customWidth="1"/>
    <col min="15114" max="15114" width="11.5703125" style="47" customWidth="1"/>
    <col min="15115" max="15360" width="9.140625" style="47"/>
    <col min="15361" max="15361" width="25.5703125" style="47" customWidth="1"/>
    <col min="15362" max="15362" width="4" style="47" customWidth="1"/>
    <col min="15363" max="15363" width="0" style="47" hidden="1" customWidth="1"/>
    <col min="15364" max="15364" width="28.42578125" style="47" customWidth="1"/>
    <col min="15365" max="15365" width="15.42578125" style="47" customWidth="1"/>
    <col min="15366" max="15366" width="16.140625" style="47" customWidth="1"/>
    <col min="15367" max="15367" width="15.85546875" style="47" bestFit="1" customWidth="1"/>
    <col min="15368" max="15368" width="16.7109375" style="47" customWidth="1"/>
    <col min="15369" max="15369" width="11" style="47" customWidth="1"/>
    <col min="15370" max="15370" width="11.5703125" style="47" customWidth="1"/>
    <col min="15371" max="15616" width="9.140625" style="47"/>
    <col min="15617" max="15617" width="25.5703125" style="47" customWidth="1"/>
    <col min="15618" max="15618" width="4" style="47" customWidth="1"/>
    <col min="15619" max="15619" width="0" style="47" hidden="1" customWidth="1"/>
    <col min="15620" max="15620" width="28.42578125" style="47" customWidth="1"/>
    <col min="15621" max="15621" width="15.42578125" style="47" customWidth="1"/>
    <col min="15622" max="15622" width="16.140625" style="47" customWidth="1"/>
    <col min="15623" max="15623" width="15.85546875" style="47" bestFit="1" customWidth="1"/>
    <col min="15624" max="15624" width="16.7109375" style="47" customWidth="1"/>
    <col min="15625" max="15625" width="11" style="47" customWidth="1"/>
    <col min="15626" max="15626" width="11.5703125" style="47" customWidth="1"/>
    <col min="15627" max="15872" width="9.140625" style="47"/>
    <col min="15873" max="15873" width="25.5703125" style="47" customWidth="1"/>
    <col min="15874" max="15874" width="4" style="47" customWidth="1"/>
    <col min="15875" max="15875" width="0" style="47" hidden="1" customWidth="1"/>
    <col min="15876" max="15876" width="28.42578125" style="47" customWidth="1"/>
    <col min="15877" max="15877" width="15.42578125" style="47" customWidth="1"/>
    <col min="15878" max="15878" width="16.140625" style="47" customWidth="1"/>
    <col min="15879" max="15879" width="15.85546875" style="47" bestFit="1" customWidth="1"/>
    <col min="15880" max="15880" width="16.7109375" style="47" customWidth="1"/>
    <col min="15881" max="15881" width="11" style="47" customWidth="1"/>
    <col min="15882" max="15882" width="11.5703125" style="47" customWidth="1"/>
    <col min="15883" max="16128" width="9.140625" style="47"/>
    <col min="16129" max="16129" width="25.5703125" style="47" customWidth="1"/>
    <col min="16130" max="16130" width="4" style="47" customWidth="1"/>
    <col min="16131" max="16131" width="0" style="47" hidden="1" customWidth="1"/>
    <col min="16132" max="16132" width="28.42578125" style="47" customWidth="1"/>
    <col min="16133" max="16133" width="15.42578125" style="47" customWidth="1"/>
    <col min="16134" max="16134" width="16.140625" style="47" customWidth="1"/>
    <col min="16135" max="16135" width="15.85546875" style="47" bestFit="1" customWidth="1"/>
    <col min="16136" max="16136" width="16.7109375" style="47" customWidth="1"/>
    <col min="16137" max="16137" width="11" style="47" customWidth="1"/>
    <col min="16138" max="16138" width="11.5703125" style="47" customWidth="1"/>
    <col min="16139" max="16384" width="9.140625" style="47"/>
  </cols>
  <sheetData>
    <row r="1" spans="1:10" ht="15.75" x14ac:dyDescent="0.25">
      <c r="B1" s="48"/>
      <c r="C1" s="48"/>
      <c r="D1" s="49" t="s">
        <v>26</v>
      </c>
      <c r="E1" s="49"/>
      <c r="F1" s="48"/>
    </row>
    <row r="2" spans="1:10" ht="15.75" x14ac:dyDescent="0.25">
      <c r="B2" s="48"/>
      <c r="C2" s="48"/>
      <c r="D2" s="49" t="s">
        <v>27</v>
      </c>
      <c r="E2" s="49"/>
      <c r="F2" s="48"/>
    </row>
    <row r="3" spans="1:10" ht="15.75" x14ac:dyDescent="0.25">
      <c r="B3" s="48"/>
      <c r="C3" s="48"/>
      <c r="D3" s="49" t="s">
        <v>28</v>
      </c>
      <c r="E3" s="49"/>
      <c r="F3" s="48"/>
    </row>
    <row r="4" spans="1:10" ht="15.75" x14ac:dyDescent="0.25">
      <c r="B4" s="48"/>
      <c r="C4" s="48"/>
      <c r="D4" s="49" t="s">
        <v>29</v>
      </c>
      <c r="E4" s="49"/>
      <c r="F4" s="48"/>
    </row>
    <row r="5" spans="1:10" ht="18" x14ac:dyDescent="0.25">
      <c r="A5" s="50" t="s">
        <v>30</v>
      </c>
      <c r="B5" s="50"/>
      <c r="C5" s="51"/>
      <c r="D5" s="52"/>
      <c r="E5" s="53">
        <f>'[1]отчет 2013'!G17</f>
        <v>153045.07999999993</v>
      </c>
      <c r="F5" s="52"/>
      <c r="G5" s="52"/>
      <c r="H5" s="52"/>
    </row>
    <row r="6" spans="1:10" ht="18.75" thickBot="1" x14ac:dyDescent="0.3">
      <c r="A6" s="50" t="s">
        <v>31</v>
      </c>
      <c r="B6" s="50"/>
      <c r="C6" s="51"/>
      <c r="D6" s="52"/>
      <c r="E6" s="54">
        <f>'[1]отчет 2013'!G18</f>
        <v>29515.639400000044</v>
      </c>
      <c r="F6" s="55"/>
      <c r="G6" s="52"/>
      <c r="H6" s="52"/>
    </row>
    <row r="7" spans="1:10" ht="99.75" customHeight="1" x14ac:dyDescent="0.25">
      <c r="A7" s="56" t="s">
        <v>32</v>
      </c>
      <c r="B7" s="57" t="s">
        <v>33</v>
      </c>
      <c r="C7" s="58" t="s">
        <v>34</v>
      </c>
      <c r="D7" s="59" t="s">
        <v>35</v>
      </c>
      <c r="E7" s="59" t="s">
        <v>36</v>
      </c>
      <c r="F7" s="60" t="s">
        <v>37</v>
      </c>
      <c r="G7" s="61" t="s">
        <v>38</v>
      </c>
      <c r="H7" s="125" t="s">
        <v>39</v>
      </c>
      <c r="I7" s="62" t="s">
        <v>59</v>
      </c>
    </row>
    <row r="8" spans="1:10" x14ac:dyDescent="0.2">
      <c r="A8" s="63">
        <v>1</v>
      </c>
      <c r="B8" s="64">
        <v>2</v>
      </c>
      <c r="C8" s="64">
        <v>3</v>
      </c>
      <c r="D8" s="64">
        <v>3</v>
      </c>
      <c r="E8" s="64">
        <v>4</v>
      </c>
      <c r="F8" s="64">
        <v>5</v>
      </c>
      <c r="G8" s="64">
        <v>6</v>
      </c>
      <c r="H8" s="126">
        <v>7</v>
      </c>
      <c r="I8" s="64">
        <v>8</v>
      </c>
    </row>
    <row r="9" spans="1:10" ht="18" x14ac:dyDescent="0.25">
      <c r="A9" s="65" t="s">
        <v>40</v>
      </c>
      <c r="B9" s="66">
        <v>1</v>
      </c>
      <c r="C9" s="67">
        <v>540439.94999999995</v>
      </c>
      <c r="D9" s="68">
        <f>E9</f>
        <v>52647.110000000008</v>
      </c>
      <c r="E9" s="68">
        <f>3215.64+4000+1206+(16549-9192)+7075.16+170+7303.5+526+2257+(3309.8-1838.4)+830+500+1899.29+2304+7053.12+5479</f>
        <v>52647.110000000008</v>
      </c>
      <c r="F9" s="69">
        <f>[2]начислено!$U$63-F14</f>
        <v>70986.239999999991</v>
      </c>
      <c r="G9" s="70">
        <f>[2]оплата!$U$74+[2]оплата!$U$73-4636.94</f>
        <v>40555.979999999996</v>
      </c>
      <c r="H9" s="127">
        <f t="shared" ref="H9:H14" si="0">E9-F9</f>
        <v>-18339.129999999983</v>
      </c>
      <c r="I9" s="129">
        <f>F9-G9</f>
        <v>30430.259999999995</v>
      </c>
      <c r="J9" s="71"/>
    </row>
    <row r="10" spans="1:10" ht="18" x14ac:dyDescent="0.25">
      <c r="A10" s="65" t="s">
        <v>41</v>
      </c>
      <c r="B10" s="66">
        <v>2</v>
      </c>
      <c r="C10" s="67"/>
      <c r="D10" s="72">
        <f>F10</f>
        <v>140226.72999999998</v>
      </c>
      <c r="E10" s="69">
        <f>D10</f>
        <v>140226.72999999998</v>
      </c>
      <c r="F10" s="69">
        <f>[2]начислено!$U$64</f>
        <v>140226.72999999998</v>
      </c>
      <c r="G10" s="70">
        <f>[2]оплата!$U$75</f>
        <v>89363.739999999991</v>
      </c>
      <c r="H10" s="127">
        <f t="shared" si="0"/>
        <v>0</v>
      </c>
      <c r="I10" s="129">
        <f t="shared" ref="I10:I15" si="1">F10-G10</f>
        <v>50862.989999999991</v>
      </c>
      <c r="J10" s="71"/>
    </row>
    <row r="11" spans="1:10" ht="18" x14ac:dyDescent="0.25">
      <c r="A11" s="65" t="s">
        <v>42</v>
      </c>
      <c r="B11" s="66">
        <v>3</v>
      </c>
      <c r="C11" s="67">
        <v>-7706.31</v>
      </c>
      <c r="D11" s="68">
        <f>E11</f>
        <v>20075.28</v>
      </c>
      <c r="E11" s="68">
        <v>20075.28</v>
      </c>
      <c r="F11" s="73">
        <f>[2]начислено!$U$65</f>
        <v>13543.42</v>
      </c>
      <c r="G11" s="68">
        <f>[2]оплата!$U$76</f>
        <v>19932.25</v>
      </c>
      <c r="H11" s="127">
        <f t="shared" si="0"/>
        <v>6531.8599999999988</v>
      </c>
      <c r="I11" s="129">
        <f t="shared" si="1"/>
        <v>-6388.83</v>
      </c>
      <c r="J11" s="71"/>
    </row>
    <row r="12" spans="1:10" ht="18" x14ac:dyDescent="0.25">
      <c r="A12" s="65" t="s">
        <v>43</v>
      </c>
      <c r="B12" s="66">
        <v>4</v>
      </c>
      <c r="C12" s="67">
        <v>-176367.77</v>
      </c>
      <c r="D12" s="74">
        <f>E12</f>
        <v>2606</v>
      </c>
      <c r="E12" s="74">
        <v>2606</v>
      </c>
      <c r="F12" s="73">
        <f>[2]начислено!$U$66</f>
        <v>2606</v>
      </c>
      <c r="G12" s="68">
        <f>0</f>
        <v>0</v>
      </c>
      <c r="H12" s="127">
        <f t="shared" si="0"/>
        <v>0</v>
      </c>
      <c r="I12" s="129">
        <f t="shared" si="1"/>
        <v>2606</v>
      </c>
      <c r="J12" s="71"/>
    </row>
    <row r="13" spans="1:10" ht="18" x14ac:dyDescent="0.25">
      <c r="A13" s="75" t="s">
        <v>44</v>
      </c>
      <c r="B13" s="76">
        <v>5</v>
      </c>
      <c r="C13" s="77">
        <v>0</v>
      </c>
      <c r="D13" s="78">
        <f>E13</f>
        <v>15980.47</v>
      </c>
      <c r="E13" s="78">
        <f>[2]начислено!$U$67</f>
        <v>15980.47</v>
      </c>
      <c r="F13" s="73">
        <f>[2]начислено!$U$67</f>
        <v>15980.47</v>
      </c>
      <c r="G13" s="68">
        <f>[2]оплата!$U$77</f>
        <v>971.32999999999993</v>
      </c>
      <c r="H13" s="127">
        <f t="shared" si="0"/>
        <v>0</v>
      </c>
      <c r="I13" s="129">
        <f t="shared" si="1"/>
        <v>15009.14</v>
      </c>
      <c r="J13" s="71"/>
    </row>
    <row r="14" spans="1:10" ht="18" x14ac:dyDescent="0.25">
      <c r="A14" s="75" t="s">
        <v>45</v>
      </c>
      <c r="B14" s="76">
        <v>6</v>
      </c>
      <c r="C14" s="77"/>
      <c r="D14" s="78">
        <f>E14</f>
        <v>17049.189999999999</v>
      </c>
      <c r="E14" s="78">
        <f>9192+1838.4+642+158+(400+669.1+400+400+400+404.86+801.65+743.18)+1000</f>
        <v>17049.189999999999</v>
      </c>
      <c r="F14" s="79">
        <f>1780+3739.5+1703.18+1968.1+2181.65+1780</f>
        <v>13152.43</v>
      </c>
      <c r="G14" s="78">
        <f>1308+1548.94+1780</f>
        <v>4636.9400000000005</v>
      </c>
      <c r="H14" s="127">
        <f t="shared" si="0"/>
        <v>3896.7599999999984</v>
      </c>
      <c r="I14" s="129">
        <f t="shared" si="1"/>
        <v>8515.49</v>
      </c>
      <c r="J14" s="71"/>
    </row>
    <row r="15" spans="1:10" ht="18.75" thickBot="1" x14ac:dyDescent="0.3">
      <c r="A15" s="80" t="s">
        <v>46</v>
      </c>
      <c r="B15" s="81">
        <v>7</v>
      </c>
      <c r="C15" s="82">
        <f>SUM(C9:C13)</f>
        <v>356365.86999999988</v>
      </c>
      <c r="D15" s="83">
        <f>SUM(D9:D14)</f>
        <v>248584.78</v>
      </c>
      <c r="E15" s="83">
        <f>SUM(E9:E14)</f>
        <v>248584.78</v>
      </c>
      <c r="F15" s="83">
        <f>SUM(F9:F14)</f>
        <v>256495.28999999998</v>
      </c>
      <c r="G15" s="83">
        <f>SUM(G9:G14)</f>
        <v>155460.23999999996</v>
      </c>
      <c r="H15" s="128">
        <f>SUM(H9:H14)</f>
        <v>-7910.5099999999857</v>
      </c>
      <c r="I15" s="129">
        <f t="shared" si="1"/>
        <v>101035.05000000002</v>
      </c>
    </row>
    <row r="16" spans="1:10" s="88" customFormat="1" ht="18" x14ac:dyDescent="0.25">
      <c r="A16" s="84"/>
      <c r="B16" s="85"/>
      <c r="C16" s="86"/>
      <c r="D16" s="85"/>
      <c r="E16" s="87"/>
      <c r="G16" s="89">
        <f>G15/F15</f>
        <v>0.60609393646175713</v>
      </c>
      <c r="H16" s="90"/>
    </row>
    <row r="17" spans="1:9" s="88" customFormat="1" ht="18" x14ac:dyDescent="0.25">
      <c r="A17" s="91" t="s">
        <v>47</v>
      </c>
      <c r="B17" s="92"/>
      <c r="C17" s="92"/>
      <c r="D17" s="92"/>
      <c r="E17" s="92"/>
      <c r="F17" s="92"/>
      <c r="G17" s="93">
        <f>F15-G15+E5</f>
        <v>254080.12999999995</v>
      </c>
    </row>
    <row r="18" spans="1:9" ht="18" x14ac:dyDescent="0.25">
      <c r="A18" s="94" t="s">
        <v>48</v>
      </c>
      <c r="B18" s="95"/>
      <c r="C18" s="96"/>
      <c r="D18" s="95"/>
      <c r="E18" s="95"/>
      <c r="F18" s="95"/>
      <c r="G18" s="97">
        <f>H15+E6</f>
        <v>21605.129400000056</v>
      </c>
      <c r="H18" s="98"/>
      <c r="I18" s="99"/>
    </row>
    <row r="19" spans="1:9" ht="18" x14ac:dyDescent="0.25">
      <c r="B19" s="100"/>
      <c r="C19" s="100"/>
      <c r="D19" s="100"/>
      <c r="E19" s="100"/>
      <c r="H19" s="101"/>
    </row>
    <row r="20" spans="1:9" ht="15" x14ac:dyDescent="0.2">
      <c r="A20" s="102" t="s">
        <v>49</v>
      </c>
      <c r="H20" s="47" t="s">
        <v>50</v>
      </c>
    </row>
    <row r="21" spans="1:9" ht="18" x14ac:dyDescent="0.25">
      <c r="A21" s="100"/>
      <c r="E21" s="103"/>
      <c r="F21" s="71"/>
    </row>
    <row r="22" spans="1:9" ht="15" x14ac:dyDescent="0.2">
      <c r="A22" s="48"/>
    </row>
    <row r="25" spans="1:9" x14ac:dyDescent="0.2">
      <c r="E25" s="71"/>
      <c r="G25" s="71"/>
    </row>
    <row r="26" spans="1:9" x14ac:dyDescent="0.2">
      <c r="E26" s="71"/>
      <c r="G26" s="71"/>
    </row>
    <row r="27" spans="1:9" x14ac:dyDescent="0.2">
      <c r="E27" s="71"/>
      <c r="G27" s="71"/>
    </row>
    <row r="33" spans="7:7" x14ac:dyDescent="0.2">
      <c r="G33" s="71"/>
    </row>
  </sheetData>
  <pageMargins left="0.37" right="0.26" top="0.17812500000000001" bottom="9.8958333333333329E-3" header="0.5" footer="0.3"/>
  <pageSetup paperSize="9" scale="9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5" workbookViewId="0">
      <selection activeCell="C22" sqref="C22"/>
    </sheetView>
  </sheetViews>
  <sheetFormatPr defaultRowHeight="15" x14ac:dyDescent="0.25"/>
  <cols>
    <col min="1" max="1" width="5.28515625" customWidth="1"/>
    <col min="2" max="2" width="46" customWidth="1"/>
    <col min="3" max="3" width="16" customWidth="1"/>
    <col min="4" max="4" width="7.5703125" customWidth="1"/>
    <col min="5" max="5" width="10.7109375" customWidth="1"/>
  </cols>
  <sheetData>
    <row r="1" spans="1:5" ht="15.75" x14ac:dyDescent="0.25">
      <c r="B1" s="1" t="s">
        <v>0</v>
      </c>
      <c r="C1" s="2"/>
      <c r="D1" s="2"/>
      <c r="E1" s="2"/>
    </row>
    <row r="2" spans="1:5" ht="15.75" x14ac:dyDescent="0.25">
      <c r="B2" s="3" t="s">
        <v>1</v>
      </c>
      <c r="C2" s="2"/>
      <c r="D2" s="2"/>
      <c r="E2" s="2"/>
    </row>
    <row r="3" spans="1:5" ht="16.5" thickBot="1" x14ac:dyDescent="0.3">
      <c r="B3" s="1" t="s">
        <v>2</v>
      </c>
      <c r="C3" s="4"/>
      <c r="D3" s="2"/>
      <c r="E3" s="2"/>
    </row>
    <row r="4" spans="1:5" ht="39.75" thickBot="1" x14ac:dyDescent="0.3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</row>
    <row r="5" spans="1:5" ht="15.75" thickBot="1" x14ac:dyDescent="0.3">
      <c r="A5" s="10">
        <v>1</v>
      </c>
      <c r="B5" s="118" t="s">
        <v>8</v>
      </c>
      <c r="C5" s="119"/>
      <c r="D5" s="119"/>
      <c r="E5" s="122"/>
    </row>
    <row r="6" spans="1:5" ht="30" x14ac:dyDescent="0.25">
      <c r="A6" s="11">
        <v>2</v>
      </c>
      <c r="B6" s="12" t="s">
        <v>9</v>
      </c>
      <c r="C6" s="13">
        <v>4000</v>
      </c>
      <c r="D6" s="14" t="s">
        <v>10</v>
      </c>
      <c r="E6" s="15">
        <f>C6/379.2/12</f>
        <v>0.8790436005625879</v>
      </c>
    </row>
    <row r="7" spans="1:5" x14ac:dyDescent="0.25">
      <c r="A7" s="11">
        <v>3</v>
      </c>
      <c r="B7" s="16" t="s">
        <v>11</v>
      </c>
      <c r="C7" s="17">
        <v>12000</v>
      </c>
      <c r="D7" s="18" t="s">
        <v>12</v>
      </c>
      <c r="E7" s="15">
        <f>C7/379.2/12</f>
        <v>2.6371308016877637</v>
      </c>
    </row>
    <row r="8" spans="1:5" ht="15.75" thickBot="1" x14ac:dyDescent="0.3">
      <c r="A8" s="11"/>
      <c r="B8" s="19" t="s">
        <v>13</v>
      </c>
      <c r="C8" s="20">
        <f>SUM(C6:C7)</f>
        <v>16000</v>
      </c>
      <c r="D8" s="21"/>
      <c r="E8" s="15">
        <f t="shared" ref="E8" si="0">C8/379.2/12</f>
        <v>3.5161744022503516</v>
      </c>
    </row>
    <row r="9" spans="1:5" ht="15.75" thickBot="1" x14ac:dyDescent="0.3">
      <c r="A9" s="10"/>
      <c r="B9" s="118" t="s">
        <v>14</v>
      </c>
      <c r="C9" s="119"/>
      <c r="D9" s="119"/>
      <c r="E9" s="122"/>
    </row>
    <row r="10" spans="1:5" x14ac:dyDescent="0.25">
      <c r="A10" s="11">
        <v>4</v>
      </c>
      <c r="B10" s="22" t="s">
        <v>15</v>
      </c>
      <c r="C10" s="23">
        <v>1000</v>
      </c>
      <c r="D10" s="24" t="s">
        <v>10</v>
      </c>
      <c r="E10" s="15">
        <f t="shared" ref="E10:E11" si="1">C10/379.2/12</f>
        <v>0.21976090014064698</v>
      </c>
    </row>
    <row r="11" spans="1:5" x14ac:dyDescent="0.25">
      <c r="A11" s="11"/>
      <c r="B11" s="25" t="s">
        <v>13</v>
      </c>
      <c r="C11" s="26">
        <f>SUM(C10:C10)</f>
        <v>1000</v>
      </c>
      <c r="D11" s="27"/>
      <c r="E11" s="15">
        <f t="shared" si="1"/>
        <v>0.21976090014064698</v>
      </c>
    </row>
    <row r="12" spans="1:5" x14ac:dyDescent="0.25">
      <c r="A12" s="11"/>
      <c r="B12" s="120" t="s">
        <v>16</v>
      </c>
      <c r="C12" s="121"/>
      <c r="D12" s="121"/>
      <c r="E12" s="123"/>
    </row>
    <row r="13" spans="1:5" x14ac:dyDescent="0.25">
      <c r="A13" s="11">
        <v>5</v>
      </c>
      <c r="B13" s="28" t="s">
        <v>17</v>
      </c>
      <c r="C13" s="29">
        <v>10000</v>
      </c>
      <c r="D13" s="24" t="s">
        <v>10</v>
      </c>
      <c r="E13" s="30">
        <f>C13/379.2/12</f>
        <v>2.19760900140647</v>
      </c>
    </row>
    <row r="14" spans="1:5" ht="15.75" thickBot="1" x14ac:dyDescent="0.3">
      <c r="A14" s="11"/>
      <c r="B14" s="25" t="s">
        <v>13</v>
      </c>
      <c r="C14" s="29">
        <f>C13</f>
        <v>10000</v>
      </c>
      <c r="D14" s="27"/>
      <c r="E14" s="30">
        <f t="shared" ref="E14" si="2">C14/379.2/12</f>
        <v>2.19760900140647</v>
      </c>
    </row>
    <row r="15" spans="1:5" ht="15.75" thickBot="1" x14ac:dyDescent="0.3">
      <c r="A15" s="10"/>
      <c r="B15" s="113" t="s">
        <v>18</v>
      </c>
      <c r="C15" s="114"/>
      <c r="D15" s="114"/>
      <c r="E15" s="124"/>
    </row>
    <row r="16" spans="1:5" x14ac:dyDescent="0.25">
      <c r="A16" s="11">
        <v>6</v>
      </c>
      <c r="B16" s="31" t="s">
        <v>19</v>
      </c>
      <c r="C16" s="32">
        <f>1.89*379.2*12</f>
        <v>8600.2559999999994</v>
      </c>
      <c r="D16" s="24" t="s">
        <v>10</v>
      </c>
      <c r="E16" s="30">
        <f>C16/379.2/12</f>
        <v>1.89</v>
      </c>
    </row>
    <row r="17" spans="1:5" ht="26.25" x14ac:dyDescent="0.25">
      <c r="A17" s="11">
        <v>7</v>
      </c>
      <c r="B17" s="33" t="s">
        <v>20</v>
      </c>
      <c r="C17" s="34">
        <f>200*4*2+200*12</f>
        <v>4000</v>
      </c>
      <c r="D17" s="24" t="s">
        <v>10</v>
      </c>
      <c r="E17" s="30">
        <f t="shared" ref="E17:E22" si="3">C17/379.2/12</f>
        <v>0.8790436005625879</v>
      </c>
    </row>
    <row r="18" spans="1:5" x14ac:dyDescent="0.25">
      <c r="A18" s="11">
        <v>8</v>
      </c>
      <c r="B18" s="35" t="s">
        <v>21</v>
      </c>
      <c r="C18" s="34">
        <f>1.07*12*379.2</f>
        <v>4868.9279999999999</v>
      </c>
      <c r="D18" s="24" t="s">
        <v>10</v>
      </c>
      <c r="E18" s="30">
        <f t="shared" si="3"/>
        <v>1.07</v>
      </c>
    </row>
    <row r="19" spans="1:5" x14ac:dyDescent="0.25">
      <c r="A19" s="11">
        <v>9</v>
      </c>
      <c r="B19" s="36" t="s">
        <v>22</v>
      </c>
      <c r="C19" s="29">
        <f>14*12*16</f>
        <v>2688</v>
      </c>
      <c r="D19" s="24" t="s">
        <v>10</v>
      </c>
      <c r="E19" s="30">
        <f t="shared" si="3"/>
        <v>0.59071729957805907</v>
      </c>
    </row>
    <row r="20" spans="1:5" x14ac:dyDescent="0.25">
      <c r="A20" s="11">
        <v>10</v>
      </c>
      <c r="B20" s="36" t="s">
        <v>23</v>
      </c>
      <c r="C20" s="37">
        <f>14*8*12</f>
        <v>1344</v>
      </c>
      <c r="D20" s="24" t="s">
        <v>10</v>
      </c>
      <c r="E20" s="30">
        <f t="shared" si="3"/>
        <v>0.29535864978902954</v>
      </c>
    </row>
    <row r="21" spans="1:5" x14ac:dyDescent="0.25">
      <c r="A21" s="11"/>
      <c r="B21" s="38" t="s">
        <v>24</v>
      </c>
      <c r="C21" s="39">
        <v>20000</v>
      </c>
      <c r="D21" s="40"/>
      <c r="E21" s="30">
        <f t="shared" si="3"/>
        <v>4.39521800281294</v>
      </c>
    </row>
    <row r="22" spans="1:5" ht="15.75" thickBot="1" x14ac:dyDescent="0.3">
      <c r="A22" s="41"/>
      <c r="B22" s="19" t="s">
        <v>13</v>
      </c>
      <c r="C22" s="20">
        <f>SUM(C16:C21)</f>
        <v>41501.184000000001</v>
      </c>
      <c r="D22" s="21"/>
      <c r="E22" s="30">
        <f t="shared" si="3"/>
        <v>9.1203375527426171</v>
      </c>
    </row>
    <row r="23" spans="1:5" ht="16.5" thickBot="1" x14ac:dyDescent="0.3">
      <c r="A23" s="42"/>
      <c r="B23" s="43" t="s">
        <v>25</v>
      </c>
      <c r="C23" s="44">
        <f>C8+C11+C14+C22</f>
        <v>68501.184000000008</v>
      </c>
      <c r="D23" s="44"/>
      <c r="E23" s="45">
        <f>C23/379.2/12</f>
        <v>15.053881856540087</v>
      </c>
    </row>
    <row r="27" spans="1:5" x14ac:dyDescent="0.25">
      <c r="E27" s="46"/>
    </row>
  </sheetData>
  <mergeCells count="4">
    <mergeCell ref="B5:E5"/>
    <mergeCell ref="B9:E9"/>
    <mergeCell ref="B12:E12"/>
    <mergeCell ref="B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отет 2014 (содержание)</vt:lpstr>
      <vt:lpstr>отчет 2014</vt:lpstr>
      <vt:lpstr>план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2015-03-25T12:54:42Z</dcterms:created>
  <dcterms:modified xsi:type="dcterms:W3CDTF">2015-04-01T06:01:30Z</dcterms:modified>
</cp:coreProperties>
</file>